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6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tables/table5.xml" ContentType="application/vnd.openxmlformats-officedocument.spreadsheetml.table+xml"/>
  <Override PartName="/docProps/app.xml" ContentType="application/vnd.openxmlformats-officedocument.extended-properties+xml"/>
  <Override PartName="/xl/tables/table4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2797" documentId="13_ncr:1_{15BDDB12-9AB4-45E5-ADD3-33BD8F2BFF36}" xr6:coauthVersionLast="47" xr6:coauthVersionMax="47" xr10:uidLastSave="{76ECB8CE-AD19-41C5-B1E2-AB6CE3526E21}"/>
  <bookViews>
    <workbookView xWindow="8423" yWindow="1132" windowWidth="19087" windowHeight="13838" activeTab="2" xr2:uid="{087A1B5B-7B97-4327-AC94-7D0ECF997B43}"/>
  </bookViews>
  <sheets>
    <sheet name="Global" sheetId="10" r:id="rId1"/>
    <sheet name="Atelier1" sheetId="28" r:id="rId2"/>
    <sheet name="Atelier2" sheetId="29" r:id="rId3"/>
    <sheet name="Atelier3" sheetId="30" r:id="rId4"/>
    <sheet name="Atelier4" sheetId="31" r:id="rId5"/>
    <sheet name="Atelier5" sheetId="32" r:id="rId6"/>
    <sheet name="Atelier6" sheetId="33" r:id="rId7"/>
    <sheet name="Atelier7" sheetId="34" r:id="rId8"/>
  </sheets>
  <definedNames>
    <definedName name="_xlnm.Print_Titles" localSheetId="1">Atelier1!$2:$3</definedName>
    <definedName name="_xlnm.Print_Titles" localSheetId="2">Atelier2!$2:$3</definedName>
    <definedName name="_xlnm.Print_Titles" localSheetId="3">Atelier3!$2:$3</definedName>
    <definedName name="_xlnm.Print_Titles" localSheetId="4">Atelier4!$2:$3</definedName>
    <definedName name="_xlnm.Print_Titles" localSheetId="5">Atelier5!$2:$3</definedName>
    <definedName name="_xlnm.Print_Titles" localSheetId="6">Atelier6!$2:$3</definedName>
    <definedName name="_xlnm.Print_Titles" localSheetId="7">Atelier7!$2:$3</definedName>
    <definedName name="_xlnm.Print_Titles" localSheetId="0">Global!$2:$3</definedName>
    <definedName name="_xlnm.Print_Area" localSheetId="1">Atelier1!$A$2:$M$136</definedName>
    <definedName name="_xlnm.Print_Area" localSheetId="2">Atelier2!$A$2:$J$138</definedName>
    <definedName name="_xlnm.Print_Area" localSheetId="3">Atelier3!$A$2:$K$136</definedName>
    <definedName name="_xlnm.Print_Area" localSheetId="4">Atelier4!$A$2:$M$136</definedName>
    <definedName name="_xlnm.Print_Area" localSheetId="5">Atelier5!$A$2:$O$136</definedName>
    <definedName name="_xlnm.Print_Area" localSheetId="6">Atelier6!$A$2:$Q$136</definedName>
    <definedName name="_xlnm.Print_Area" localSheetId="7">Atelier7!$A$2:$R$136</definedName>
    <definedName name="_xlnm.Print_Area" localSheetId="0">Global!$A$2:$R$136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40" i="29" l="1"/>
  <c r="L145" i="29"/>
  <c r="L144" i="29"/>
  <c r="L143" i="29"/>
  <c r="L142" i="29"/>
  <c r="H55" i="29"/>
  <c r="R138" i="29"/>
  <c r="Q138" i="29"/>
  <c r="O138" i="29"/>
  <c r="N138" i="29"/>
  <c r="M138" i="29"/>
  <c r="I138" i="29"/>
  <c r="L138" i="29"/>
  <c r="K138" i="29"/>
  <c r="H132" i="29"/>
  <c r="B25" i="29"/>
  <c r="B88" i="29"/>
  <c r="B82" i="29"/>
  <c r="B122" i="29"/>
  <c r="B7" i="29"/>
  <c r="B99" i="29"/>
  <c r="B36" i="29"/>
  <c r="B16" i="29"/>
  <c r="B19" i="29"/>
  <c r="B61" i="29"/>
  <c r="B124" i="29"/>
  <c r="B101" i="29"/>
  <c r="B38" i="29"/>
  <c r="B49" i="29"/>
  <c r="B30" i="29"/>
  <c r="B135" i="29"/>
  <c r="B51" i="29"/>
  <c r="B103" i="29"/>
  <c r="B17" i="29"/>
  <c r="B94" i="29"/>
  <c r="B56" i="29"/>
  <c r="B75" i="29"/>
  <c r="B128" i="29"/>
  <c r="B57" i="29"/>
  <c r="B136" i="29"/>
  <c r="B26" i="29"/>
  <c r="B41" i="29"/>
  <c r="B54" i="29"/>
  <c r="B42" i="29"/>
  <c r="B125" i="29"/>
  <c r="B14" i="29"/>
  <c r="B43" i="29"/>
  <c r="B59" i="29"/>
  <c r="B100" i="29"/>
  <c r="B4" i="29"/>
  <c r="B46" i="29"/>
  <c r="B68" i="29"/>
  <c r="B60" i="29"/>
  <c r="B109" i="29"/>
  <c r="B52" i="29"/>
  <c r="B6" i="29"/>
  <c r="B23" i="29"/>
  <c r="B67" i="29"/>
  <c r="B47" i="29"/>
  <c r="B53" i="29"/>
  <c r="B104" i="29"/>
  <c r="B15" i="29"/>
  <c r="B95" i="29"/>
  <c r="B78" i="29"/>
  <c r="B29" i="29"/>
  <c r="B22" i="29"/>
  <c r="B48" i="29"/>
  <c r="B114" i="29"/>
  <c r="B65" i="29"/>
  <c r="B93" i="29"/>
  <c r="B63" i="29"/>
  <c r="B9" i="29"/>
  <c r="B108" i="29"/>
  <c r="B90" i="29"/>
  <c r="B80" i="29"/>
  <c r="B127" i="29"/>
  <c r="B137" i="29"/>
  <c r="B40" i="29"/>
  <c r="B118" i="29"/>
  <c r="B111" i="29"/>
  <c r="B97" i="29"/>
  <c r="B79" i="29"/>
  <c r="B116" i="29"/>
  <c r="B20" i="29"/>
  <c r="B121" i="29"/>
  <c r="B89" i="29"/>
  <c r="B117" i="29"/>
  <c r="B105" i="29"/>
  <c r="B28" i="29"/>
  <c r="B66" i="29"/>
  <c r="B115" i="29"/>
  <c r="B5" i="29"/>
  <c r="B85" i="29"/>
  <c r="B91" i="29"/>
  <c r="B131" i="29"/>
  <c r="B70" i="29"/>
  <c r="B8" i="29"/>
  <c r="B110" i="29"/>
  <c r="B73" i="29"/>
  <c r="B77" i="29"/>
  <c r="B130" i="29"/>
  <c r="B62" i="29"/>
  <c r="B45" i="29"/>
  <c r="B81" i="29"/>
  <c r="B13" i="29"/>
  <c r="B74" i="29"/>
  <c r="B18" i="29"/>
  <c r="B96" i="29"/>
  <c r="B98" i="29"/>
  <c r="B92" i="29"/>
  <c r="B21" i="29"/>
  <c r="B102" i="29"/>
  <c r="B86" i="29"/>
  <c r="B120" i="29"/>
  <c r="B44" i="29"/>
  <c r="B33" i="29"/>
  <c r="B87" i="29"/>
  <c r="B83" i="29"/>
  <c r="B35" i="29"/>
  <c r="B37" i="29"/>
  <c r="B11" i="29"/>
  <c r="B106" i="29"/>
  <c r="B10" i="29"/>
  <c r="B112" i="29"/>
  <c r="B133" i="29"/>
  <c r="B76" i="29"/>
  <c r="B113" i="29"/>
  <c r="B107" i="29"/>
  <c r="B123" i="29"/>
  <c r="B129" i="29"/>
  <c r="B34" i="29"/>
  <c r="B71" i="29"/>
  <c r="B27" i="29"/>
  <c r="B84" i="29"/>
  <c r="B31" i="29"/>
  <c r="B32" i="29"/>
  <c r="B39" i="29"/>
  <c r="B50" i="29"/>
  <c r="B64" i="29"/>
  <c r="B12" i="29"/>
  <c r="B69" i="29"/>
  <c r="B119" i="29"/>
  <c r="B72" i="29"/>
  <c r="B134" i="29"/>
  <c r="B24" i="29"/>
  <c r="B126" i="29"/>
  <c r="B58" i="29"/>
  <c r="S136" i="34"/>
  <c r="R136" i="34"/>
  <c r="P136" i="34"/>
  <c r="N136" i="34"/>
  <c r="L136" i="34"/>
  <c r="J136" i="34"/>
  <c r="H136" i="34"/>
  <c r="F136" i="34"/>
  <c r="E136" i="34"/>
  <c r="D136" i="34"/>
  <c r="C136" i="34"/>
  <c r="B135" i="34"/>
  <c r="B134" i="34"/>
  <c r="B133" i="34"/>
  <c r="B132" i="34"/>
  <c r="B131" i="34"/>
  <c r="B130" i="34"/>
  <c r="B129" i="34"/>
  <c r="B128" i="34"/>
  <c r="B127" i="34"/>
  <c r="B126" i="34"/>
  <c r="B125" i="34"/>
  <c r="B124" i="34"/>
  <c r="B123" i="34"/>
  <c r="B122" i="34"/>
  <c r="B121" i="34"/>
  <c r="B120" i="34"/>
  <c r="B119" i="34"/>
  <c r="B118" i="34"/>
  <c r="B117" i="34"/>
  <c r="B116" i="34"/>
  <c r="B115" i="34"/>
  <c r="B114" i="34"/>
  <c r="B113" i="34"/>
  <c r="B112" i="34"/>
  <c r="B111" i="34"/>
  <c r="B110" i="34"/>
  <c r="B109" i="34"/>
  <c r="B108" i="34"/>
  <c r="B107" i="34"/>
  <c r="B106" i="34"/>
  <c r="B105" i="34"/>
  <c r="B104" i="34"/>
  <c r="B103" i="34"/>
  <c r="B102" i="34"/>
  <c r="B101" i="34"/>
  <c r="B100" i="34"/>
  <c r="B99" i="34"/>
  <c r="B98" i="34"/>
  <c r="B97" i="34"/>
  <c r="B96" i="34"/>
  <c r="B95" i="34"/>
  <c r="B94" i="34"/>
  <c r="B93" i="34"/>
  <c r="B92" i="34"/>
  <c r="B91" i="34"/>
  <c r="B90" i="34"/>
  <c r="B89" i="34"/>
  <c r="B88" i="34"/>
  <c r="B87" i="34"/>
  <c r="B86" i="34"/>
  <c r="B85" i="34"/>
  <c r="B84" i="34"/>
  <c r="B83" i="34"/>
  <c r="B82" i="34"/>
  <c r="B81" i="34"/>
  <c r="B80" i="34"/>
  <c r="B79" i="34"/>
  <c r="B78" i="34"/>
  <c r="B77" i="34"/>
  <c r="B76" i="34"/>
  <c r="B75" i="34"/>
  <c r="B74" i="34"/>
  <c r="B73" i="34"/>
  <c r="B72" i="34"/>
  <c r="B71" i="34"/>
  <c r="B70" i="34"/>
  <c r="B69" i="34"/>
  <c r="B68" i="34"/>
  <c r="B67" i="34"/>
  <c r="B66" i="34"/>
  <c r="B65" i="34"/>
  <c r="B64" i="34"/>
  <c r="B63" i="34"/>
  <c r="B62" i="34"/>
  <c r="B61" i="34"/>
  <c r="B60" i="34"/>
  <c r="B59" i="34"/>
  <c r="B58" i="34"/>
  <c r="B57" i="34"/>
  <c r="B56" i="34"/>
  <c r="B55" i="34"/>
  <c r="B54" i="34"/>
  <c r="B53" i="34"/>
  <c r="B52" i="34"/>
  <c r="B51" i="34"/>
  <c r="B50" i="34"/>
  <c r="B49" i="34"/>
  <c r="B48" i="34"/>
  <c r="B47" i="34"/>
  <c r="B46" i="34"/>
  <c r="B45" i="34"/>
  <c r="B44" i="34"/>
  <c r="B43" i="34"/>
  <c r="B42" i="34"/>
  <c r="B41" i="34"/>
  <c r="B40" i="34"/>
  <c r="B39" i="34"/>
  <c r="B38" i="34"/>
  <c r="B37" i="34"/>
  <c r="B36" i="34"/>
  <c r="B35" i="34"/>
  <c r="B34" i="34"/>
  <c r="B33" i="34"/>
  <c r="B32" i="34"/>
  <c r="B31" i="34"/>
  <c r="B30" i="34"/>
  <c r="B29" i="34"/>
  <c r="B28" i="34"/>
  <c r="B27" i="34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B10" i="34"/>
  <c r="B9" i="34"/>
  <c r="B8" i="34"/>
  <c r="B7" i="34"/>
  <c r="B6" i="34"/>
  <c r="B5" i="34"/>
  <c r="B4" i="34"/>
  <c r="C1" i="34"/>
  <c r="D1" i="34" s="1"/>
  <c r="E1" i="34" s="1"/>
  <c r="F1" i="34" s="1"/>
  <c r="G1" i="34" s="1"/>
  <c r="Q15" i="10"/>
  <c r="Q31" i="10"/>
  <c r="Q47" i="10"/>
  <c r="Q63" i="10"/>
  <c r="Q91" i="10"/>
  <c r="Q99" i="10"/>
  <c r="Q107" i="10"/>
  <c r="Q115" i="10"/>
  <c r="Q123" i="10"/>
  <c r="Q131" i="10"/>
  <c r="P1" i="33"/>
  <c r="Q1" i="33"/>
  <c r="Q136" i="33"/>
  <c r="P136" i="33"/>
  <c r="N136" i="33"/>
  <c r="L136" i="33"/>
  <c r="J136" i="33"/>
  <c r="H136" i="33"/>
  <c r="F136" i="33"/>
  <c r="E136" i="33"/>
  <c r="D136" i="33"/>
  <c r="C136" i="33"/>
  <c r="B135" i="33"/>
  <c r="B134" i="33"/>
  <c r="B133" i="33"/>
  <c r="B132" i="33"/>
  <c r="B131" i="33"/>
  <c r="B130" i="33"/>
  <c r="B129" i="33"/>
  <c r="B128" i="33"/>
  <c r="B127" i="33"/>
  <c r="B126" i="33"/>
  <c r="B125" i="33"/>
  <c r="B124" i="33"/>
  <c r="B123" i="33"/>
  <c r="B122" i="33"/>
  <c r="B121" i="33"/>
  <c r="B120" i="33"/>
  <c r="B119" i="33"/>
  <c r="B118" i="33"/>
  <c r="B117" i="33"/>
  <c r="B116" i="33"/>
  <c r="B115" i="33"/>
  <c r="B114" i="33"/>
  <c r="B113" i="33"/>
  <c r="B112" i="33"/>
  <c r="B111" i="33"/>
  <c r="B110" i="33"/>
  <c r="B109" i="33"/>
  <c r="B108" i="33"/>
  <c r="B107" i="33"/>
  <c r="B106" i="33"/>
  <c r="B105" i="33"/>
  <c r="B104" i="33"/>
  <c r="B103" i="33"/>
  <c r="B102" i="33"/>
  <c r="B101" i="33"/>
  <c r="B100" i="33"/>
  <c r="B99" i="33"/>
  <c r="B98" i="33"/>
  <c r="B97" i="33"/>
  <c r="B96" i="33"/>
  <c r="B95" i="33"/>
  <c r="B94" i="33"/>
  <c r="B93" i="33"/>
  <c r="B92" i="33"/>
  <c r="B91" i="33"/>
  <c r="B90" i="33"/>
  <c r="B89" i="33"/>
  <c r="B88" i="33"/>
  <c r="B87" i="33"/>
  <c r="B86" i="33"/>
  <c r="B85" i="33"/>
  <c r="B84" i="33"/>
  <c r="B83" i="33"/>
  <c r="B82" i="33"/>
  <c r="B81" i="33"/>
  <c r="B80" i="33"/>
  <c r="B79" i="33"/>
  <c r="B78" i="33"/>
  <c r="B77" i="33"/>
  <c r="B76" i="33"/>
  <c r="B75" i="33"/>
  <c r="B74" i="33"/>
  <c r="B73" i="33"/>
  <c r="B72" i="33"/>
  <c r="B71" i="33"/>
  <c r="B70" i="33"/>
  <c r="B69" i="33"/>
  <c r="B68" i="33"/>
  <c r="B67" i="33"/>
  <c r="B66" i="33"/>
  <c r="B65" i="33"/>
  <c r="B64" i="33"/>
  <c r="B63" i="33"/>
  <c r="B62" i="33"/>
  <c r="B61" i="33"/>
  <c r="B60" i="33"/>
  <c r="B59" i="33"/>
  <c r="B58" i="33"/>
  <c r="B57" i="33"/>
  <c r="B56" i="33"/>
  <c r="B55" i="33"/>
  <c r="B54" i="33"/>
  <c r="B53" i="33"/>
  <c r="B52" i="33"/>
  <c r="B51" i="33"/>
  <c r="B50" i="33"/>
  <c r="B49" i="33"/>
  <c r="B48" i="33"/>
  <c r="B47" i="33"/>
  <c r="B46" i="33"/>
  <c r="B45" i="33"/>
  <c r="B44" i="33"/>
  <c r="B43" i="33"/>
  <c r="B42" i="33"/>
  <c r="B41" i="33"/>
  <c r="B40" i="33"/>
  <c r="B39" i="33"/>
  <c r="B38" i="33"/>
  <c r="B37" i="33"/>
  <c r="B36" i="33"/>
  <c r="B35" i="33"/>
  <c r="B34" i="33"/>
  <c r="B33" i="33"/>
  <c r="B32" i="33"/>
  <c r="B31" i="33"/>
  <c r="B30" i="33"/>
  <c r="B29" i="33"/>
  <c r="B28" i="33"/>
  <c r="B27" i="33"/>
  <c r="B26" i="33"/>
  <c r="B25" i="33"/>
  <c r="B24" i="33"/>
  <c r="B23" i="33"/>
  <c r="B22" i="33"/>
  <c r="B21" i="33"/>
  <c r="B20" i="33"/>
  <c r="B19" i="33"/>
  <c r="B18" i="33"/>
  <c r="B17" i="33"/>
  <c r="B16" i="33"/>
  <c r="B15" i="33"/>
  <c r="B14" i="33"/>
  <c r="B13" i="33"/>
  <c r="B12" i="33"/>
  <c r="B11" i="33"/>
  <c r="B10" i="33"/>
  <c r="B9" i="33"/>
  <c r="B8" i="33"/>
  <c r="B7" i="33"/>
  <c r="B6" i="33"/>
  <c r="B5" i="33"/>
  <c r="B4" i="33"/>
  <c r="C1" i="33"/>
  <c r="D1" i="33" s="1"/>
  <c r="E1" i="33" s="1"/>
  <c r="F1" i="33" s="1"/>
  <c r="G1" i="33" s="1"/>
  <c r="O136" i="32"/>
  <c r="N136" i="32"/>
  <c r="L136" i="32"/>
  <c r="J136" i="32"/>
  <c r="H136" i="32"/>
  <c r="F136" i="32"/>
  <c r="E136" i="32"/>
  <c r="D136" i="32"/>
  <c r="C136" i="32"/>
  <c r="B135" i="32"/>
  <c r="B134" i="32"/>
  <c r="B133" i="32"/>
  <c r="B132" i="32"/>
  <c r="B131" i="32"/>
  <c r="B130" i="32"/>
  <c r="B129" i="32"/>
  <c r="B128" i="32"/>
  <c r="B127" i="32"/>
  <c r="B126" i="32"/>
  <c r="B125" i="32"/>
  <c r="B124" i="32"/>
  <c r="B123" i="32"/>
  <c r="B122" i="32"/>
  <c r="B121" i="32"/>
  <c r="B120" i="32"/>
  <c r="B119" i="32"/>
  <c r="B118" i="32"/>
  <c r="B117" i="32"/>
  <c r="B116" i="32"/>
  <c r="B115" i="32"/>
  <c r="B114" i="32"/>
  <c r="B113" i="32"/>
  <c r="B112" i="32"/>
  <c r="B111" i="32"/>
  <c r="B110" i="32"/>
  <c r="B109" i="32"/>
  <c r="B108" i="32"/>
  <c r="B107" i="32"/>
  <c r="B106" i="32"/>
  <c r="B105" i="32"/>
  <c r="B104" i="32"/>
  <c r="B103" i="32"/>
  <c r="B102" i="32"/>
  <c r="B101" i="32"/>
  <c r="B100" i="32"/>
  <c r="B99" i="32"/>
  <c r="B98" i="32"/>
  <c r="B97" i="32"/>
  <c r="B96" i="32"/>
  <c r="B95" i="32"/>
  <c r="B94" i="32"/>
  <c r="B93" i="32"/>
  <c r="B92" i="32"/>
  <c r="B91" i="32"/>
  <c r="B90" i="32"/>
  <c r="B89" i="32"/>
  <c r="B88" i="32"/>
  <c r="B87" i="32"/>
  <c r="B86" i="32"/>
  <c r="B85" i="32"/>
  <c r="B84" i="32"/>
  <c r="B83" i="32"/>
  <c r="B82" i="32"/>
  <c r="B81" i="32"/>
  <c r="B80" i="32"/>
  <c r="B79" i="32"/>
  <c r="B78" i="32"/>
  <c r="B77" i="32"/>
  <c r="B76" i="32"/>
  <c r="B75" i="32"/>
  <c r="B74" i="32"/>
  <c r="B73" i="32"/>
  <c r="B72" i="32"/>
  <c r="B71" i="32"/>
  <c r="B70" i="32"/>
  <c r="B69" i="32"/>
  <c r="B68" i="32"/>
  <c r="B67" i="32"/>
  <c r="B66" i="32"/>
  <c r="B65" i="32"/>
  <c r="B64" i="32"/>
  <c r="B63" i="32"/>
  <c r="B62" i="32"/>
  <c r="B61" i="32"/>
  <c r="B60" i="32"/>
  <c r="B59" i="32"/>
  <c r="B58" i="32"/>
  <c r="B57" i="32"/>
  <c r="B56" i="32"/>
  <c r="B55" i="32"/>
  <c r="B54" i="32"/>
  <c r="B53" i="32"/>
  <c r="B52" i="32"/>
  <c r="B51" i="32"/>
  <c r="B50" i="32"/>
  <c r="B49" i="32"/>
  <c r="B48" i="32"/>
  <c r="B47" i="32"/>
  <c r="B46" i="32"/>
  <c r="B45" i="32"/>
  <c r="B44" i="32"/>
  <c r="B43" i="32"/>
  <c r="B42" i="32"/>
  <c r="B41" i="32"/>
  <c r="B40" i="32"/>
  <c r="B39" i="32"/>
  <c r="B38" i="32"/>
  <c r="B37" i="32"/>
  <c r="B36" i="32"/>
  <c r="B35" i="32"/>
  <c r="B34" i="32"/>
  <c r="B33" i="32"/>
  <c r="B32" i="32"/>
  <c r="B31" i="32"/>
  <c r="B30" i="32"/>
  <c r="B29" i="32"/>
  <c r="B28" i="32"/>
  <c r="B27" i="32"/>
  <c r="B26" i="32"/>
  <c r="B25" i="32"/>
  <c r="B24" i="32"/>
  <c r="B23" i="32"/>
  <c r="B22" i="32"/>
  <c r="B21" i="32"/>
  <c r="B20" i="32"/>
  <c r="B19" i="32"/>
  <c r="B18" i="32"/>
  <c r="B17" i="32"/>
  <c r="B16" i="32"/>
  <c r="B15" i="32"/>
  <c r="B14" i="32"/>
  <c r="B13" i="32"/>
  <c r="B12" i="32"/>
  <c r="B11" i="32"/>
  <c r="B10" i="32"/>
  <c r="B9" i="32"/>
  <c r="B8" i="32"/>
  <c r="B7" i="32"/>
  <c r="B6" i="32"/>
  <c r="B5" i="32"/>
  <c r="B4" i="32"/>
  <c r="C1" i="32"/>
  <c r="D1" i="32" s="1"/>
  <c r="E1" i="32" s="1"/>
  <c r="F1" i="32" s="1"/>
  <c r="G1" i="32" s="1"/>
  <c r="M136" i="31"/>
  <c r="L136" i="31"/>
  <c r="J136" i="31"/>
  <c r="H136" i="31"/>
  <c r="F136" i="31"/>
  <c r="E136" i="31"/>
  <c r="D136" i="31"/>
  <c r="C136" i="31"/>
  <c r="B135" i="31"/>
  <c r="B134" i="31"/>
  <c r="B133" i="31"/>
  <c r="B132" i="31"/>
  <c r="B131" i="31"/>
  <c r="B130" i="31"/>
  <c r="B129" i="31"/>
  <c r="B128" i="31"/>
  <c r="B127" i="31"/>
  <c r="B126" i="31"/>
  <c r="B125" i="31"/>
  <c r="B124" i="31"/>
  <c r="B123" i="31"/>
  <c r="B122" i="31"/>
  <c r="B121" i="31"/>
  <c r="B120" i="31"/>
  <c r="B119" i="31"/>
  <c r="B118" i="31"/>
  <c r="B117" i="31"/>
  <c r="B116" i="31"/>
  <c r="B115" i="31"/>
  <c r="B114" i="31"/>
  <c r="B113" i="31"/>
  <c r="B112" i="31"/>
  <c r="B111" i="31"/>
  <c r="B110" i="31"/>
  <c r="B109" i="31"/>
  <c r="B108" i="31"/>
  <c r="B107" i="31"/>
  <c r="B106" i="31"/>
  <c r="B105" i="31"/>
  <c r="B104" i="31"/>
  <c r="B103" i="31"/>
  <c r="B102" i="31"/>
  <c r="B101" i="31"/>
  <c r="B100" i="31"/>
  <c r="B99" i="31"/>
  <c r="B98" i="31"/>
  <c r="B97" i="31"/>
  <c r="B96" i="31"/>
  <c r="B95" i="31"/>
  <c r="B94" i="31"/>
  <c r="B93" i="31"/>
  <c r="B92" i="31"/>
  <c r="B91" i="31"/>
  <c r="B90" i="31"/>
  <c r="B89" i="31"/>
  <c r="B88" i="31"/>
  <c r="B87" i="31"/>
  <c r="B86" i="31"/>
  <c r="B85" i="31"/>
  <c r="B84" i="31"/>
  <c r="B83" i="31"/>
  <c r="B82" i="31"/>
  <c r="B81" i="31"/>
  <c r="B80" i="31"/>
  <c r="B79" i="31"/>
  <c r="B78" i="31"/>
  <c r="B77" i="31"/>
  <c r="B76" i="31"/>
  <c r="B75" i="31"/>
  <c r="B74" i="31"/>
  <c r="B73" i="31"/>
  <c r="B72" i="31"/>
  <c r="B71" i="31"/>
  <c r="B70" i="31"/>
  <c r="B69" i="31"/>
  <c r="B68" i="31"/>
  <c r="B67" i="31"/>
  <c r="B66" i="31"/>
  <c r="B65" i="31"/>
  <c r="B64" i="31"/>
  <c r="B63" i="31"/>
  <c r="B62" i="31"/>
  <c r="B61" i="31"/>
  <c r="B60" i="31"/>
  <c r="B59" i="31"/>
  <c r="B58" i="31"/>
  <c r="B57" i="31"/>
  <c r="B56" i="31"/>
  <c r="B55" i="31"/>
  <c r="B54" i="31"/>
  <c r="B53" i="31"/>
  <c r="B52" i="31"/>
  <c r="B51" i="31"/>
  <c r="B50" i="31"/>
  <c r="B49" i="31"/>
  <c r="B48" i="31"/>
  <c r="B47" i="31"/>
  <c r="B46" i="31"/>
  <c r="B45" i="31"/>
  <c r="B44" i="31"/>
  <c r="B43" i="31"/>
  <c r="B42" i="31"/>
  <c r="B41" i="31"/>
  <c r="B40" i="31"/>
  <c r="B39" i="31"/>
  <c r="B38" i="31"/>
  <c r="B37" i="31"/>
  <c r="B36" i="31"/>
  <c r="B35" i="3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8" i="31"/>
  <c r="B7" i="31"/>
  <c r="B6" i="31"/>
  <c r="B5" i="31"/>
  <c r="B4" i="31"/>
  <c r="C1" i="31"/>
  <c r="D1" i="31" s="1"/>
  <c r="E1" i="31" s="1"/>
  <c r="F1" i="31" s="1"/>
  <c r="G1" i="31" s="1"/>
  <c r="K136" i="30"/>
  <c r="J136" i="30"/>
  <c r="H136" i="30"/>
  <c r="F136" i="30"/>
  <c r="F137" i="30" s="1"/>
  <c r="E136" i="30"/>
  <c r="D136" i="30"/>
  <c r="C136" i="30"/>
  <c r="B135" i="30"/>
  <c r="B134" i="30"/>
  <c r="B133" i="30"/>
  <c r="B132" i="30"/>
  <c r="B131" i="30"/>
  <c r="B130" i="30"/>
  <c r="B129" i="30"/>
  <c r="B128" i="30"/>
  <c r="B127" i="30"/>
  <c r="B126" i="30"/>
  <c r="B125" i="30"/>
  <c r="B124" i="30"/>
  <c r="B123" i="30"/>
  <c r="B122" i="30"/>
  <c r="B121" i="30"/>
  <c r="B120" i="30"/>
  <c r="B119" i="30"/>
  <c r="B118" i="30"/>
  <c r="B117" i="30"/>
  <c r="B116" i="30"/>
  <c r="B115" i="30"/>
  <c r="B114" i="30"/>
  <c r="B113" i="30"/>
  <c r="B112" i="30"/>
  <c r="B111" i="30"/>
  <c r="B110" i="30"/>
  <c r="B109" i="30"/>
  <c r="B108" i="30"/>
  <c r="B107" i="30"/>
  <c r="B106" i="30"/>
  <c r="B105" i="30"/>
  <c r="B104" i="30"/>
  <c r="B103" i="30"/>
  <c r="B102" i="30"/>
  <c r="B101" i="30"/>
  <c r="B100" i="30"/>
  <c r="B99" i="30"/>
  <c r="B98" i="30"/>
  <c r="B97" i="30"/>
  <c r="B96" i="30"/>
  <c r="B95" i="30"/>
  <c r="B94" i="30"/>
  <c r="B93" i="30"/>
  <c r="B92" i="30"/>
  <c r="B91" i="30"/>
  <c r="B90" i="30"/>
  <c r="B89" i="30"/>
  <c r="B88" i="30"/>
  <c r="B87" i="30"/>
  <c r="B86" i="30"/>
  <c r="B85" i="30"/>
  <c r="B84" i="30"/>
  <c r="B83" i="30"/>
  <c r="B82" i="30"/>
  <c r="B81" i="30"/>
  <c r="B80" i="30"/>
  <c r="B79" i="30"/>
  <c r="B78" i="30"/>
  <c r="B77" i="30"/>
  <c r="B76" i="30"/>
  <c r="B75" i="30"/>
  <c r="B74" i="30"/>
  <c r="B73" i="30"/>
  <c r="B72" i="30"/>
  <c r="B71" i="30"/>
  <c r="B70" i="30"/>
  <c r="B69" i="30"/>
  <c r="B68" i="30"/>
  <c r="B67" i="30"/>
  <c r="B66" i="30"/>
  <c r="B65" i="30"/>
  <c r="B64" i="30"/>
  <c r="B63" i="30"/>
  <c r="B62" i="30"/>
  <c r="B61" i="30"/>
  <c r="B60" i="30"/>
  <c r="B59" i="30"/>
  <c r="B58" i="30"/>
  <c r="B57" i="30"/>
  <c r="B56" i="30"/>
  <c r="B55" i="30"/>
  <c r="B54" i="30"/>
  <c r="B53" i="30"/>
  <c r="B52" i="30"/>
  <c r="B51" i="30"/>
  <c r="B50" i="30"/>
  <c r="B49" i="30"/>
  <c r="B48" i="30"/>
  <c r="B47" i="30"/>
  <c r="B46" i="30"/>
  <c r="B45" i="30"/>
  <c r="B44" i="30"/>
  <c r="B43" i="30"/>
  <c r="B42" i="30"/>
  <c r="B41" i="30"/>
  <c r="B40" i="30"/>
  <c r="B39" i="30"/>
  <c r="B38" i="30"/>
  <c r="B37" i="30"/>
  <c r="B36" i="30"/>
  <c r="B35" i="30"/>
  <c r="B34" i="30"/>
  <c r="B33" i="30"/>
  <c r="B32" i="30"/>
  <c r="B31" i="30"/>
  <c r="B30" i="30"/>
  <c r="B29" i="30"/>
  <c r="B28" i="30"/>
  <c r="B27" i="30"/>
  <c r="B26" i="30"/>
  <c r="B25" i="30"/>
  <c r="B24" i="30"/>
  <c r="B23" i="30"/>
  <c r="B22" i="30"/>
  <c r="B21" i="30"/>
  <c r="B20" i="30"/>
  <c r="B19" i="30"/>
  <c r="B18" i="30"/>
  <c r="B17" i="30"/>
  <c r="B16" i="30"/>
  <c r="B15" i="30"/>
  <c r="B14" i="30"/>
  <c r="B13" i="30"/>
  <c r="B12" i="30"/>
  <c r="B11" i="30"/>
  <c r="B10" i="30"/>
  <c r="B9" i="30"/>
  <c r="B8" i="30"/>
  <c r="B7" i="30"/>
  <c r="B6" i="30"/>
  <c r="B5" i="30"/>
  <c r="B4" i="30"/>
  <c r="D1" i="30"/>
  <c r="E1" i="30" s="1"/>
  <c r="F1" i="30" s="1"/>
  <c r="G1" i="30" s="1"/>
  <c r="C1" i="30"/>
  <c r="R136" i="10"/>
  <c r="P136" i="10"/>
  <c r="N136" i="10"/>
  <c r="L136" i="10"/>
  <c r="F136" i="10"/>
  <c r="J136" i="10"/>
  <c r="G138" i="29"/>
  <c r="F138" i="29"/>
  <c r="E138" i="29"/>
  <c r="D138" i="29"/>
  <c r="C58" i="29"/>
  <c r="C126" i="29"/>
  <c r="C24" i="29"/>
  <c r="C134" i="29"/>
  <c r="C72" i="29"/>
  <c r="C119" i="29"/>
  <c r="C69" i="29"/>
  <c r="C12" i="29"/>
  <c r="C64" i="29"/>
  <c r="C50" i="29"/>
  <c r="C39" i="29"/>
  <c r="C32" i="29"/>
  <c r="C31" i="29"/>
  <c r="C84" i="29"/>
  <c r="C27" i="29"/>
  <c r="C71" i="29"/>
  <c r="C34" i="29"/>
  <c r="C129" i="29"/>
  <c r="C123" i="29"/>
  <c r="C107" i="29"/>
  <c r="C113" i="29"/>
  <c r="C76" i="29"/>
  <c r="C133" i="29"/>
  <c r="C112" i="29"/>
  <c r="C10" i="29"/>
  <c r="C106" i="29"/>
  <c r="C11" i="29"/>
  <c r="C37" i="29"/>
  <c r="C35" i="29"/>
  <c r="C83" i="29"/>
  <c r="C87" i="29"/>
  <c r="C33" i="29"/>
  <c r="C44" i="29"/>
  <c r="C120" i="29"/>
  <c r="C86" i="29"/>
  <c r="C102" i="29"/>
  <c r="C21" i="29"/>
  <c r="C92" i="29"/>
  <c r="C98" i="29"/>
  <c r="C96" i="29"/>
  <c r="C18" i="29"/>
  <c r="C74" i="29"/>
  <c r="C13" i="29"/>
  <c r="C81" i="29"/>
  <c r="C45" i="29"/>
  <c r="C62" i="29"/>
  <c r="C130" i="29"/>
  <c r="C77" i="29"/>
  <c r="C73" i="29"/>
  <c r="C110" i="29"/>
  <c r="C8" i="29"/>
  <c r="C70" i="29"/>
  <c r="C131" i="29"/>
  <c r="C91" i="29"/>
  <c r="C85" i="29"/>
  <c r="C5" i="29"/>
  <c r="C115" i="29"/>
  <c r="C66" i="29"/>
  <c r="C28" i="29"/>
  <c r="C105" i="29"/>
  <c r="C117" i="29"/>
  <c r="C89" i="29"/>
  <c r="C121" i="29"/>
  <c r="C20" i="29"/>
  <c r="C116" i="29"/>
  <c r="C79" i="29"/>
  <c r="C97" i="29"/>
  <c r="C111" i="29"/>
  <c r="C118" i="29"/>
  <c r="C40" i="29"/>
  <c r="C137" i="29"/>
  <c r="C127" i="29"/>
  <c r="C80" i="29"/>
  <c r="C90" i="29"/>
  <c r="C108" i="29"/>
  <c r="C9" i="29"/>
  <c r="C63" i="29"/>
  <c r="C93" i="29"/>
  <c r="C65" i="29"/>
  <c r="C114" i="29"/>
  <c r="C48" i="29"/>
  <c r="C22" i="29"/>
  <c r="C29" i="29"/>
  <c r="C78" i="29"/>
  <c r="C95" i="29"/>
  <c r="C15" i="29"/>
  <c r="C104" i="29"/>
  <c r="C53" i="29"/>
  <c r="C47" i="29"/>
  <c r="C67" i="29"/>
  <c r="C23" i="29"/>
  <c r="C6" i="29"/>
  <c r="C52" i="29"/>
  <c r="C109" i="29"/>
  <c r="C60" i="29"/>
  <c r="C68" i="29"/>
  <c r="C46" i="29"/>
  <c r="C4" i="29"/>
  <c r="C100" i="29"/>
  <c r="C59" i="29"/>
  <c r="C43" i="29"/>
  <c r="C14" i="29"/>
  <c r="C125" i="29"/>
  <c r="C42" i="29"/>
  <c r="C54" i="29"/>
  <c r="C41" i="29"/>
  <c r="C26" i="29"/>
  <c r="C136" i="29"/>
  <c r="C57" i="29"/>
  <c r="C128" i="29"/>
  <c r="C75" i="29"/>
  <c r="C56" i="29"/>
  <c r="C94" i="29"/>
  <c r="C17" i="29"/>
  <c r="C103" i="29"/>
  <c r="C51" i="29"/>
  <c r="C135" i="29"/>
  <c r="C30" i="29"/>
  <c r="C49" i="29"/>
  <c r="C38" i="29"/>
  <c r="C101" i="29"/>
  <c r="C124" i="29"/>
  <c r="C61" i="29"/>
  <c r="C19" i="29"/>
  <c r="C16" i="29"/>
  <c r="C36" i="29"/>
  <c r="C99" i="29"/>
  <c r="C7" i="29"/>
  <c r="C122" i="29"/>
  <c r="C82" i="29"/>
  <c r="C88" i="29"/>
  <c r="C25" i="29"/>
  <c r="D1" i="29"/>
  <c r="E1" i="29" s="1"/>
  <c r="F1" i="29" s="1"/>
  <c r="G1" i="29" s="1"/>
  <c r="H1" i="29" s="1"/>
  <c r="H136" i="10"/>
  <c r="F136" i="28"/>
  <c r="M136" i="28"/>
  <c r="L136" i="28"/>
  <c r="K136" i="28"/>
  <c r="J136" i="28"/>
  <c r="I136" i="28"/>
  <c r="H136" i="28"/>
  <c r="E136" i="28"/>
  <c r="D136" i="28"/>
  <c r="C136" i="28"/>
  <c r="B135" i="28"/>
  <c r="B134" i="28"/>
  <c r="B133" i="28"/>
  <c r="B132" i="28"/>
  <c r="B131" i="28"/>
  <c r="B130" i="28"/>
  <c r="B129" i="28"/>
  <c r="B128" i="28"/>
  <c r="B127" i="28"/>
  <c r="B126" i="28"/>
  <c r="B125" i="28"/>
  <c r="B124" i="28"/>
  <c r="B123" i="28"/>
  <c r="B122" i="28"/>
  <c r="B121" i="28"/>
  <c r="B120" i="28"/>
  <c r="B119" i="28"/>
  <c r="B118" i="28"/>
  <c r="B117" i="28"/>
  <c r="B116" i="28"/>
  <c r="B115" i="28"/>
  <c r="B114" i="28"/>
  <c r="B113" i="28"/>
  <c r="B112" i="28"/>
  <c r="B111" i="28"/>
  <c r="B110" i="28"/>
  <c r="B109" i="28"/>
  <c r="B108" i="28"/>
  <c r="B107" i="28"/>
  <c r="B106" i="28"/>
  <c r="B105" i="28"/>
  <c r="B104" i="28"/>
  <c r="B103" i="28"/>
  <c r="B102" i="28"/>
  <c r="B101" i="28"/>
  <c r="B100" i="28"/>
  <c r="B99" i="28"/>
  <c r="B98" i="28"/>
  <c r="B97" i="28"/>
  <c r="B96" i="28"/>
  <c r="B95" i="28"/>
  <c r="B94" i="28"/>
  <c r="B93" i="28"/>
  <c r="B92" i="28"/>
  <c r="B91" i="28"/>
  <c r="B90" i="28"/>
  <c r="B89" i="28"/>
  <c r="B88" i="28"/>
  <c r="B87" i="28"/>
  <c r="B86" i="28"/>
  <c r="B85" i="28"/>
  <c r="B84" i="28"/>
  <c r="B83" i="28"/>
  <c r="B82" i="28"/>
  <c r="B81" i="28"/>
  <c r="B80" i="28"/>
  <c r="B79" i="28"/>
  <c r="B78" i="28"/>
  <c r="B77" i="28"/>
  <c r="B76" i="28"/>
  <c r="B75" i="28"/>
  <c r="B74" i="28"/>
  <c r="B73" i="28"/>
  <c r="B72" i="28"/>
  <c r="B71" i="28"/>
  <c r="B70" i="28"/>
  <c r="B69" i="28"/>
  <c r="B68" i="28"/>
  <c r="B67" i="28"/>
  <c r="B66" i="28"/>
  <c r="B65" i="28"/>
  <c r="B64" i="28"/>
  <c r="B63" i="28"/>
  <c r="B62" i="28"/>
  <c r="B61" i="28"/>
  <c r="B60" i="28"/>
  <c r="B59" i="28"/>
  <c r="B58" i="28"/>
  <c r="B57" i="28"/>
  <c r="B56" i="28"/>
  <c r="B55" i="28"/>
  <c r="B54" i="28"/>
  <c r="B53" i="28"/>
  <c r="B52" i="28"/>
  <c r="B51" i="28"/>
  <c r="B50" i="28"/>
  <c r="B49" i="28"/>
  <c r="B48" i="28"/>
  <c r="B47" i="28"/>
  <c r="B46" i="28"/>
  <c r="B45" i="28"/>
  <c r="B44" i="28"/>
  <c r="B43" i="28"/>
  <c r="B42" i="28"/>
  <c r="B41" i="28"/>
  <c r="B40" i="28"/>
  <c r="B39" i="28"/>
  <c r="B38" i="28"/>
  <c r="B37" i="28"/>
  <c r="B36" i="28"/>
  <c r="B35" i="28"/>
  <c r="B34" i="28"/>
  <c r="B33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B20" i="28"/>
  <c r="B19" i="28"/>
  <c r="B18" i="28"/>
  <c r="B17" i="28"/>
  <c r="B16" i="28"/>
  <c r="B15" i="28"/>
  <c r="B14" i="28"/>
  <c r="B13" i="28"/>
  <c r="B12" i="28"/>
  <c r="B11" i="28"/>
  <c r="B10" i="28"/>
  <c r="B9" i="28"/>
  <c r="B8" i="28"/>
  <c r="B7" i="28"/>
  <c r="B6" i="28"/>
  <c r="B5" i="28"/>
  <c r="B4" i="28"/>
  <c r="C1" i="28"/>
  <c r="D1" i="28" s="1"/>
  <c r="E1" i="28" s="1"/>
  <c r="F1" i="28" s="1"/>
  <c r="G1" i="28" s="1"/>
  <c r="H1" i="28" s="1"/>
  <c r="I1" i="28" s="1"/>
  <c r="J1" i="28" s="1"/>
  <c r="K1" i="28" s="1"/>
  <c r="L1" i="28" s="1"/>
  <c r="M1" i="28" s="1"/>
  <c r="C1" i="10"/>
  <c r="D1" i="10" s="1"/>
  <c r="E1" i="10" s="1"/>
  <c r="F1" i="10" s="1"/>
  <c r="G1" i="10" s="1"/>
  <c r="H1" i="10" s="1"/>
  <c r="I1" i="10" s="1"/>
  <c r="J1" i="10" s="1"/>
  <c r="K1" i="10" s="1"/>
  <c r="B4" i="10"/>
  <c r="B5" i="10"/>
  <c r="S5" i="10" s="1"/>
  <c r="B6" i="10"/>
  <c r="B7" i="10"/>
  <c r="B8" i="10"/>
  <c r="B9" i="10"/>
  <c r="S9" i="10" s="1"/>
  <c r="B10" i="10"/>
  <c r="O10" i="10" s="1"/>
  <c r="B11" i="10"/>
  <c r="B12" i="10"/>
  <c r="B13" i="10"/>
  <c r="S13" i="10" s="1"/>
  <c r="B14" i="10"/>
  <c r="O14" i="10" s="1"/>
  <c r="B15" i="10"/>
  <c r="B16" i="10"/>
  <c r="B17" i="10"/>
  <c r="S17" i="10" s="1"/>
  <c r="B18" i="10"/>
  <c r="O18" i="10" s="1"/>
  <c r="B19" i="10"/>
  <c r="Q19" i="10" s="1"/>
  <c r="B20" i="10"/>
  <c r="B21" i="10"/>
  <c r="S21" i="10" s="1"/>
  <c r="B22" i="10"/>
  <c r="O22" i="10" s="1"/>
  <c r="B23" i="10"/>
  <c r="B24" i="10"/>
  <c r="B25" i="10"/>
  <c r="S25" i="10" s="1"/>
  <c r="B26" i="10"/>
  <c r="O26" i="10" s="1"/>
  <c r="B27" i="10"/>
  <c r="B28" i="10"/>
  <c r="B29" i="10"/>
  <c r="S29" i="10" s="1"/>
  <c r="B30" i="10"/>
  <c r="O30" i="10" s="1"/>
  <c r="B31" i="10"/>
  <c r="B32" i="10"/>
  <c r="B33" i="10"/>
  <c r="S33" i="10" s="1"/>
  <c r="B34" i="10"/>
  <c r="O34" i="10" s="1"/>
  <c r="B35" i="10"/>
  <c r="Q35" i="10" s="1"/>
  <c r="B36" i="10"/>
  <c r="B37" i="10"/>
  <c r="S37" i="10" s="1"/>
  <c r="B38" i="10"/>
  <c r="O38" i="10" s="1"/>
  <c r="B39" i="10"/>
  <c r="B40" i="10"/>
  <c r="B41" i="10"/>
  <c r="S41" i="10" s="1"/>
  <c r="B42" i="10"/>
  <c r="O42" i="10" s="1"/>
  <c r="B43" i="10"/>
  <c r="B44" i="10"/>
  <c r="B45" i="10"/>
  <c r="S45" i="10" s="1"/>
  <c r="B46" i="10"/>
  <c r="O46" i="10" s="1"/>
  <c r="B47" i="10"/>
  <c r="B48" i="10"/>
  <c r="B49" i="10"/>
  <c r="S49" i="10" s="1"/>
  <c r="B50" i="10"/>
  <c r="O50" i="10" s="1"/>
  <c r="B51" i="10"/>
  <c r="Q51" i="10" s="1"/>
  <c r="B52" i="10"/>
  <c r="B53" i="10"/>
  <c r="S53" i="10" s="1"/>
  <c r="B54" i="10"/>
  <c r="O54" i="10" s="1"/>
  <c r="B55" i="10"/>
  <c r="B56" i="10"/>
  <c r="B57" i="10"/>
  <c r="S57" i="10" s="1"/>
  <c r="B58" i="10"/>
  <c r="O58" i="10" s="1"/>
  <c r="B59" i="10"/>
  <c r="B60" i="10"/>
  <c r="B61" i="10"/>
  <c r="S61" i="10" s="1"/>
  <c r="B62" i="10"/>
  <c r="O62" i="10" s="1"/>
  <c r="B63" i="10"/>
  <c r="B64" i="10"/>
  <c r="B65" i="10"/>
  <c r="S65" i="10" s="1"/>
  <c r="B66" i="10"/>
  <c r="O66" i="10" s="1"/>
  <c r="B67" i="10"/>
  <c r="Q67" i="10" s="1"/>
  <c r="B68" i="10"/>
  <c r="B69" i="10"/>
  <c r="S69" i="10" s="1"/>
  <c r="B70" i="10"/>
  <c r="O70" i="10" s="1"/>
  <c r="B71" i="10"/>
  <c r="B72" i="10"/>
  <c r="B73" i="10"/>
  <c r="S73" i="10" s="1"/>
  <c r="B74" i="10"/>
  <c r="O74" i="10" s="1"/>
  <c r="B75" i="10"/>
  <c r="B76" i="10"/>
  <c r="B77" i="10"/>
  <c r="S77" i="10" s="1"/>
  <c r="B78" i="10"/>
  <c r="O78" i="10" s="1"/>
  <c r="B79" i="10"/>
  <c r="Q79" i="10" s="1"/>
  <c r="B80" i="10"/>
  <c r="S80" i="10" s="1"/>
  <c r="B81" i="10"/>
  <c r="S81" i="10" s="1"/>
  <c r="B82" i="10"/>
  <c r="O82" i="10" s="1"/>
  <c r="B83" i="10"/>
  <c r="Q83" i="10" s="1"/>
  <c r="B84" i="10"/>
  <c r="B85" i="10"/>
  <c r="S85" i="10" s="1"/>
  <c r="B86" i="10"/>
  <c r="O86" i="10" s="1"/>
  <c r="B87" i="10"/>
  <c r="Q87" i="10" s="1"/>
  <c r="B88" i="10"/>
  <c r="S88" i="10" s="1"/>
  <c r="B89" i="10"/>
  <c r="S89" i="10" s="1"/>
  <c r="B90" i="10"/>
  <c r="O90" i="10" s="1"/>
  <c r="B91" i="10"/>
  <c r="B92" i="10"/>
  <c r="S92" i="10" s="1"/>
  <c r="B93" i="10"/>
  <c r="S93" i="10" s="1"/>
  <c r="B94" i="10"/>
  <c r="O94" i="10" s="1"/>
  <c r="B95" i="10"/>
  <c r="Q95" i="10" s="1"/>
  <c r="B96" i="10"/>
  <c r="S96" i="10" s="1"/>
  <c r="B97" i="10"/>
  <c r="S97" i="10" s="1"/>
  <c r="B98" i="10"/>
  <c r="O98" i="10" s="1"/>
  <c r="B99" i="10"/>
  <c r="B100" i="10"/>
  <c r="S100" i="10" s="1"/>
  <c r="B101" i="10"/>
  <c r="S101" i="10" s="1"/>
  <c r="B102" i="10"/>
  <c r="O102" i="10" s="1"/>
  <c r="B103" i="10"/>
  <c r="Q103" i="10" s="1"/>
  <c r="B104" i="10"/>
  <c r="S104" i="10" s="1"/>
  <c r="B105" i="10"/>
  <c r="S105" i="10" s="1"/>
  <c r="B106" i="10"/>
  <c r="O106" i="10" s="1"/>
  <c r="B107" i="10"/>
  <c r="B108" i="10"/>
  <c r="S108" i="10" s="1"/>
  <c r="B109" i="10"/>
  <c r="S109" i="10" s="1"/>
  <c r="B110" i="10"/>
  <c r="O110" i="10" s="1"/>
  <c r="B111" i="10"/>
  <c r="Q111" i="10" s="1"/>
  <c r="B112" i="10"/>
  <c r="S112" i="10" s="1"/>
  <c r="B113" i="10"/>
  <c r="S113" i="10" s="1"/>
  <c r="B114" i="10"/>
  <c r="O114" i="10" s="1"/>
  <c r="B115" i="10"/>
  <c r="B116" i="10"/>
  <c r="B117" i="10"/>
  <c r="S117" i="10" s="1"/>
  <c r="B118" i="10"/>
  <c r="O118" i="10" s="1"/>
  <c r="B119" i="10"/>
  <c r="Q119" i="10" s="1"/>
  <c r="B120" i="10"/>
  <c r="S120" i="10" s="1"/>
  <c r="B121" i="10"/>
  <c r="S121" i="10" s="1"/>
  <c r="B122" i="10"/>
  <c r="O122" i="10" s="1"/>
  <c r="B123" i="10"/>
  <c r="B124" i="10"/>
  <c r="S124" i="10" s="1"/>
  <c r="B125" i="10"/>
  <c r="S125" i="10" s="1"/>
  <c r="B126" i="10"/>
  <c r="O126" i="10" s="1"/>
  <c r="B127" i="10"/>
  <c r="Q127" i="10" s="1"/>
  <c r="B128" i="10"/>
  <c r="S128" i="10" s="1"/>
  <c r="B129" i="10"/>
  <c r="S129" i="10" s="1"/>
  <c r="B130" i="10"/>
  <c r="O130" i="10" s="1"/>
  <c r="B131" i="10"/>
  <c r="B132" i="10"/>
  <c r="S132" i="10" s="1"/>
  <c r="B133" i="10"/>
  <c r="S133" i="10" s="1"/>
  <c r="B134" i="10"/>
  <c r="S134" i="10" s="1"/>
  <c r="B135" i="10"/>
  <c r="Q135" i="10" s="1"/>
  <c r="E136" i="10"/>
  <c r="D136" i="10"/>
  <c r="C136" i="10"/>
  <c r="J138" i="29" l="1"/>
  <c r="B138" i="29"/>
  <c r="H58" i="29"/>
  <c r="S70" i="10"/>
  <c r="Q58" i="10"/>
  <c r="Q26" i="10"/>
  <c r="S54" i="10"/>
  <c r="S38" i="10"/>
  <c r="Q42" i="10"/>
  <c r="Q10" i="10"/>
  <c r="S22" i="10"/>
  <c r="Q74" i="10"/>
  <c r="Q69" i="10"/>
  <c r="Q53" i="10"/>
  <c r="O73" i="10"/>
  <c r="Q37" i="10"/>
  <c r="O129" i="10"/>
  <c r="O113" i="10"/>
  <c r="O97" i="10"/>
  <c r="O81" i="10"/>
  <c r="O49" i="10"/>
  <c r="O17" i="10"/>
  <c r="K76" i="10"/>
  <c r="S76" i="10"/>
  <c r="Q76" i="10"/>
  <c r="S72" i="10"/>
  <c r="Q72" i="10"/>
  <c r="K68" i="10"/>
  <c r="S68" i="10"/>
  <c r="Q68" i="10"/>
  <c r="S64" i="10"/>
  <c r="Q64" i="10"/>
  <c r="O64" i="10"/>
  <c r="S60" i="10"/>
  <c r="Q60" i="10"/>
  <c r="O60" i="10"/>
  <c r="S56" i="10"/>
  <c r="Q56" i="10"/>
  <c r="O56" i="10"/>
  <c r="K52" i="10"/>
  <c r="S52" i="10"/>
  <c r="Q52" i="10"/>
  <c r="O52" i="10"/>
  <c r="S48" i="10"/>
  <c r="Q48" i="10"/>
  <c r="O48" i="10"/>
  <c r="S44" i="10"/>
  <c r="Q44" i="10"/>
  <c r="O44" i="10"/>
  <c r="S40" i="10"/>
  <c r="Q40" i="10"/>
  <c r="O40" i="10"/>
  <c r="K36" i="10"/>
  <c r="S36" i="10"/>
  <c r="Q36" i="10"/>
  <c r="O36" i="10"/>
  <c r="S32" i="10"/>
  <c r="Q32" i="10"/>
  <c r="O32" i="10"/>
  <c r="S28" i="10"/>
  <c r="Q28" i="10"/>
  <c r="O28" i="10"/>
  <c r="S24" i="10"/>
  <c r="Q24" i="10"/>
  <c r="O24" i="10"/>
  <c r="S20" i="10"/>
  <c r="Q20" i="10"/>
  <c r="O20" i="10"/>
  <c r="S16" i="10"/>
  <c r="Q16" i="10"/>
  <c r="O16" i="10"/>
  <c r="S12" i="10"/>
  <c r="Q12" i="10"/>
  <c r="O12" i="10"/>
  <c r="S8" i="10"/>
  <c r="Q8" i="10"/>
  <c r="O8" i="10"/>
  <c r="S4" i="10"/>
  <c r="Q4" i="10"/>
  <c r="O4" i="10"/>
  <c r="Q134" i="10"/>
  <c r="Q130" i="10"/>
  <c r="Q126" i="10"/>
  <c r="Q122" i="10"/>
  <c r="Q118" i="10"/>
  <c r="Q114" i="10"/>
  <c r="Q110" i="10"/>
  <c r="Q106" i="10"/>
  <c r="Q102" i="10"/>
  <c r="Q98" i="10"/>
  <c r="Q94" i="10"/>
  <c r="Q90" i="10"/>
  <c r="Q86" i="10"/>
  <c r="Q82" i="10"/>
  <c r="Q78" i="10"/>
  <c r="Q73" i="10"/>
  <c r="Q62" i="10"/>
  <c r="Q57" i="10"/>
  <c r="Q46" i="10"/>
  <c r="Q41" i="10"/>
  <c r="Q30" i="10"/>
  <c r="Q25" i="10"/>
  <c r="Q14" i="10"/>
  <c r="Q9" i="10"/>
  <c r="O134" i="10"/>
  <c r="O128" i="10"/>
  <c r="O120" i="10"/>
  <c r="O112" i="10"/>
  <c r="O104" i="10"/>
  <c r="O96" i="10"/>
  <c r="O88" i="10"/>
  <c r="O80" i="10"/>
  <c r="O72" i="10"/>
  <c r="O61" i="10"/>
  <c r="O45" i="10"/>
  <c r="O29" i="10"/>
  <c r="O13" i="10"/>
  <c r="S130" i="10"/>
  <c r="S114" i="10"/>
  <c r="S98" i="10"/>
  <c r="S82" i="10"/>
  <c r="S66" i="10"/>
  <c r="S50" i="10"/>
  <c r="S34" i="10"/>
  <c r="S18" i="10"/>
  <c r="Q21" i="10"/>
  <c r="Q5" i="10"/>
  <c r="O121" i="10"/>
  <c r="O105" i="10"/>
  <c r="O89" i="10"/>
  <c r="O65" i="10"/>
  <c r="O33" i="10"/>
  <c r="S118" i="10"/>
  <c r="S102" i="10"/>
  <c r="S86" i="10"/>
  <c r="K116" i="10"/>
  <c r="S116" i="10"/>
  <c r="K84" i="10"/>
  <c r="S84" i="10"/>
  <c r="O135" i="10"/>
  <c r="S135" i="10"/>
  <c r="O131" i="10"/>
  <c r="S131" i="10"/>
  <c r="O127" i="10"/>
  <c r="S127" i="10"/>
  <c r="O123" i="10"/>
  <c r="S123" i="10"/>
  <c r="O119" i="10"/>
  <c r="S119" i="10"/>
  <c r="O115" i="10"/>
  <c r="S115" i="10"/>
  <c r="O111" i="10"/>
  <c r="S111" i="10"/>
  <c r="O107" i="10"/>
  <c r="S107" i="10"/>
  <c r="O103" i="10"/>
  <c r="S103" i="10"/>
  <c r="O99" i="10"/>
  <c r="S99" i="10"/>
  <c r="O95" i="10"/>
  <c r="S95" i="10"/>
  <c r="O91" i="10"/>
  <c r="S91" i="10"/>
  <c r="O87" i="10"/>
  <c r="S87" i="10"/>
  <c r="O83" i="10"/>
  <c r="S83" i="10"/>
  <c r="O79" i="10"/>
  <c r="S79" i="10"/>
  <c r="O75" i="10"/>
  <c r="S75" i="10"/>
  <c r="O71" i="10"/>
  <c r="S71" i="10"/>
  <c r="K67" i="10"/>
  <c r="O67" i="10"/>
  <c r="S67" i="10"/>
  <c r="O63" i="10"/>
  <c r="S63" i="10"/>
  <c r="K59" i="10"/>
  <c r="O59" i="10"/>
  <c r="S59" i="10"/>
  <c r="O55" i="10"/>
  <c r="S55" i="10"/>
  <c r="K51" i="10"/>
  <c r="O51" i="10"/>
  <c r="S51" i="10"/>
  <c r="O47" i="10"/>
  <c r="S47" i="10"/>
  <c r="K43" i="10"/>
  <c r="O43" i="10"/>
  <c r="S43" i="10"/>
  <c r="O39" i="10"/>
  <c r="S39" i="10"/>
  <c r="O35" i="10"/>
  <c r="S35" i="10"/>
  <c r="O31" i="10"/>
  <c r="S31" i="10"/>
  <c r="O27" i="10"/>
  <c r="S27" i="10"/>
  <c r="O23" i="10"/>
  <c r="S23" i="10"/>
  <c r="O19" i="10"/>
  <c r="S19" i="10"/>
  <c r="O15" i="10"/>
  <c r="S15" i="10"/>
  <c r="K11" i="10"/>
  <c r="O11" i="10"/>
  <c r="S11" i="10"/>
  <c r="O7" i="10"/>
  <c r="S7" i="10"/>
  <c r="Q133" i="10"/>
  <c r="Q129" i="10"/>
  <c r="Q125" i="10"/>
  <c r="Q121" i="10"/>
  <c r="Q117" i="10"/>
  <c r="Q113" i="10"/>
  <c r="Q109" i="10"/>
  <c r="Q105" i="10"/>
  <c r="Q101" i="10"/>
  <c r="Q97" i="10"/>
  <c r="Q93" i="10"/>
  <c r="Q89" i="10"/>
  <c r="Q85" i="10"/>
  <c r="Q81" i="10"/>
  <c r="Q77" i="10"/>
  <c r="Q71" i="10"/>
  <c r="Q66" i="10"/>
  <c r="Q61" i="10"/>
  <c r="Q55" i="10"/>
  <c r="Q50" i="10"/>
  <c r="Q45" i="10"/>
  <c r="Q39" i="10"/>
  <c r="Q34" i="10"/>
  <c r="Q29" i="10"/>
  <c r="Q23" i="10"/>
  <c r="Q18" i="10"/>
  <c r="Q13" i="10"/>
  <c r="Q7" i="10"/>
  <c r="O133" i="10"/>
  <c r="O125" i="10"/>
  <c r="O117" i="10"/>
  <c r="O109" i="10"/>
  <c r="O101" i="10"/>
  <c r="O93" i="10"/>
  <c r="O85" i="10"/>
  <c r="O77" i="10"/>
  <c r="O69" i="10"/>
  <c r="O57" i="10"/>
  <c r="O41" i="10"/>
  <c r="O25" i="10"/>
  <c r="O9" i="10"/>
  <c r="S126" i="10"/>
  <c r="S110" i="10"/>
  <c r="S94" i="10"/>
  <c r="S78" i="10"/>
  <c r="S62" i="10"/>
  <c r="S46" i="10"/>
  <c r="S30" i="10"/>
  <c r="S14" i="10"/>
  <c r="S6" i="10"/>
  <c r="O6" i="10"/>
  <c r="Q132" i="10"/>
  <c r="Q128" i="10"/>
  <c r="Q124" i="10"/>
  <c r="Q120" i="10"/>
  <c r="Q116" i="10"/>
  <c r="Q112" i="10"/>
  <c r="Q108" i="10"/>
  <c r="Q104" i="10"/>
  <c r="Q100" i="10"/>
  <c r="Q96" i="10"/>
  <c r="Q92" i="10"/>
  <c r="Q88" i="10"/>
  <c r="Q84" i="10"/>
  <c r="Q80" i="10"/>
  <c r="Q75" i="10"/>
  <c r="Q70" i="10"/>
  <c r="Q65" i="10"/>
  <c r="Q59" i="10"/>
  <c r="Q54" i="10"/>
  <c r="Q49" i="10"/>
  <c r="Q43" i="10"/>
  <c r="Q38" i="10"/>
  <c r="Q33" i="10"/>
  <c r="Q27" i="10"/>
  <c r="Q22" i="10"/>
  <c r="Q17" i="10"/>
  <c r="Q11" i="10"/>
  <c r="Q6" i="10"/>
  <c r="O132" i="10"/>
  <c r="O124" i="10"/>
  <c r="O116" i="10"/>
  <c r="O108" i="10"/>
  <c r="O100" i="10"/>
  <c r="O92" i="10"/>
  <c r="O84" i="10"/>
  <c r="O76" i="10"/>
  <c r="O68" i="10"/>
  <c r="O53" i="10"/>
  <c r="O37" i="10"/>
  <c r="O21" i="10"/>
  <c r="O5" i="10"/>
  <c r="S122" i="10"/>
  <c r="S106" i="10"/>
  <c r="S90" i="10"/>
  <c r="S74" i="10"/>
  <c r="S58" i="10"/>
  <c r="S42" i="10"/>
  <c r="S26" i="10"/>
  <c r="S10" i="10"/>
  <c r="F137" i="34"/>
  <c r="G135" i="34"/>
  <c r="G131" i="34"/>
  <c r="G106" i="34"/>
  <c r="G103" i="34"/>
  <c r="G98" i="34"/>
  <c r="G95" i="34"/>
  <c r="G87" i="34"/>
  <c r="G130" i="34"/>
  <c r="G127" i="34"/>
  <c r="G123" i="34"/>
  <c r="G119" i="34"/>
  <c r="G115" i="34"/>
  <c r="G111" i="34"/>
  <c r="G107" i="34"/>
  <c r="G99" i="34"/>
  <c r="G91" i="34"/>
  <c r="G83" i="34"/>
  <c r="G134" i="34"/>
  <c r="G109" i="34"/>
  <c r="G93" i="34"/>
  <c r="G89" i="34"/>
  <c r="G85" i="34"/>
  <c r="G81" i="34"/>
  <c r="G75" i="34"/>
  <c r="G67" i="34"/>
  <c r="G101" i="34"/>
  <c r="G71" i="34"/>
  <c r="G63" i="34"/>
  <c r="G61" i="34"/>
  <c r="G58" i="34"/>
  <c r="G53" i="34"/>
  <c r="G50" i="34"/>
  <c r="G45" i="34"/>
  <c r="G42" i="34"/>
  <c r="G37" i="34"/>
  <c r="G34" i="34"/>
  <c r="G29" i="34"/>
  <c r="G27" i="34"/>
  <c r="G23" i="34"/>
  <c r="G19" i="34"/>
  <c r="G15" i="34"/>
  <c r="G11" i="34"/>
  <c r="G7" i="34"/>
  <c r="G79" i="34"/>
  <c r="G56" i="34"/>
  <c r="G48" i="34"/>
  <c r="G40" i="34"/>
  <c r="G32" i="34"/>
  <c r="G22" i="34"/>
  <c r="G14" i="34"/>
  <c r="G77" i="34"/>
  <c r="G73" i="34"/>
  <c r="G69" i="34"/>
  <c r="G65" i="34"/>
  <c r="G38" i="34"/>
  <c r="G30" i="34"/>
  <c r="H1" i="34"/>
  <c r="I1" i="34" s="1"/>
  <c r="G54" i="34"/>
  <c r="G46" i="34"/>
  <c r="G26" i="34"/>
  <c r="G18" i="34"/>
  <c r="G10" i="34"/>
  <c r="G6" i="34"/>
  <c r="G9" i="34"/>
  <c r="I9" i="34"/>
  <c r="G52" i="34"/>
  <c r="G28" i="34"/>
  <c r="G5" i="34"/>
  <c r="I5" i="34"/>
  <c r="G59" i="34"/>
  <c r="G70" i="34"/>
  <c r="G13" i="34"/>
  <c r="G33" i="34"/>
  <c r="I35" i="34"/>
  <c r="I36" i="34"/>
  <c r="I44" i="34"/>
  <c r="G49" i="34"/>
  <c r="I51" i="34"/>
  <c r="G57" i="34"/>
  <c r="I59" i="34"/>
  <c r="I60" i="34"/>
  <c r="I66" i="34"/>
  <c r="I74" i="34"/>
  <c r="G96" i="34"/>
  <c r="I96" i="34"/>
  <c r="G21" i="34"/>
  <c r="G25" i="34"/>
  <c r="G41" i="34"/>
  <c r="I43" i="34"/>
  <c r="I70" i="34"/>
  <c r="G4" i="34"/>
  <c r="G8" i="34"/>
  <c r="G12" i="34"/>
  <c r="I13" i="34"/>
  <c r="G16" i="34"/>
  <c r="I17" i="34"/>
  <c r="G20" i="34"/>
  <c r="I21" i="34"/>
  <c r="G24" i="34"/>
  <c r="I25" i="34"/>
  <c r="G31" i="34"/>
  <c r="I33" i="34"/>
  <c r="G36" i="34"/>
  <c r="G39" i="34"/>
  <c r="I41" i="34"/>
  <c r="G44" i="34"/>
  <c r="G47" i="34"/>
  <c r="I49" i="34"/>
  <c r="G55" i="34"/>
  <c r="I57" i="34"/>
  <c r="G60" i="34"/>
  <c r="G64" i="34"/>
  <c r="I64" i="34"/>
  <c r="G68" i="34"/>
  <c r="I68" i="34"/>
  <c r="G72" i="34"/>
  <c r="I72" i="34"/>
  <c r="G35" i="34"/>
  <c r="G43" i="34"/>
  <c r="G51" i="34"/>
  <c r="G66" i="34"/>
  <c r="G74" i="34"/>
  <c r="G17" i="34"/>
  <c r="I28" i="34"/>
  <c r="I52" i="34"/>
  <c r="I4" i="34"/>
  <c r="I8" i="34"/>
  <c r="I12" i="34"/>
  <c r="I16" i="34"/>
  <c r="I20" i="34"/>
  <c r="I24" i="34"/>
  <c r="I32" i="34"/>
  <c r="I40" i="34"/>
  <c r="I48" i="34"/>
  <c r="I56" i="34"/>
  <c r="G62" i="34"/>
  <c r="I102" i="34"/>
  <c r="G102" i="34"/>
  <c r="I69" i="34"/>
  <c r="G82" i="34"/>
  <c r="G86" i="34"/>
  <c r="G90" i="34"/>
  <c r="G94" i="34"/>
  <c r="I65" i="34"/>
  <c r="I73" i="34"/>
  <c r="G76" i="34"/>
  <c r="G78" i="34"/>
  <c r="G80" i="34"/>
  <c r="I80" i="34"/>
  <c r="G84" i="34"/>
  <c r="I84" i="34"/>
  <c r="G88" i="34"/>
  <c r="I88" i="34"/>
  <c r="G92" i="34"/>
  <c r="I92" i="34"/>
  <c r="G104" i="34"/>
  <c r="I77" i="34"/>
  <c r="I81" i="34"/>
  <c r="I89" i="34"/>
  <c r="I97" i="34"/>
  <c r="I104" i="34"/>
  <c r="I105" i="34"/>
  <c r="G110" i="34"/>
  <c r="I114" i="34"/>
  <c r="I118" i="34"/>
  <c r="I122" i="34"/>
  <c r="I126" i="34"/>
  <c r="I133" i="34"/>
  <c r="G133" i="34"/>
  <c r="G97" i="34"/>
  <c r="G100" i="34"/>
  <c r="G105" i="34"/>
  <c r="G108" i="34"/>
  <c r="I110" i="34"/>
  <c r="I113" i="34"/>
  <c r="G113" i="34"/>
  <c r="G114" i="34"/>
  <c r="I117" i="34"/>
  <c r="G117" i="34"/>
  <c r="G118" i="34"/>
  <c r="I121" i="34"/>
  <c r="G121" i="34"/>
  <c r="G122" i="34"/>
  <c r="I125" i="34"/>
  <c r="G125" i="34"/>
  <c r="G126" i="34"/>
  <c r="I85" i="34"/>
  <c r="I93" i="34"/>
  <c r="I101" i="34"/>
  <c r="I109" i="34"/>
  <c r="I129" i="34"/>
  <c r="G129" i="34"/>
  <c r="I130" i="34"/>
  <c r="I134" i="34"/>
  <c r="G112" i="34"/>
  <c r="G116" i="34"/>
  <c r="G120" i="34"/>
  <c r="G124" i="34"/>
  <c r="G128" i="34"/>
  <c r="G132" i="34"/>
  <c r="F137" i="33"/>
  <c r="G134" i="33"/>
  <c r="G132" i="33"/>
  <c r="G115" i="33"/>
  <c r="G111" i="33"/>
  <c r="G107" i="33"/>
  <c r="G103" i="33"/>
  <c r="G99" i="33"/>
  <c r="G95" i="33"/>
  <c r="G91" i="33"/>
  <c r="G87" i="33"/>
  <c r="G83" i="33"/>
  <c r="G79" i="33"/>
  <c r="G75" i="33"/>
  <c r="G135" i="33"/>
  <c r="G114" i="33"/>
  <c r="G110" i="33"/>
  <c r="G106" i="33"/>
  <c r="G102" i="33"/>
  <c r="G98" i="33"/>
  <c r="G94" i="33"/>
  <c r="G133" i="33"/>
  <c r="G130" i="33"/>
  <c r="G129" i="33"/>
  <c r="G128" i="33"/>
  <c r="G127" i="33"/>
  <c r="G126" i="33"/>
  <c r="G125" i="33"/>
  <c r="G124" i="33"/>
  <c r="G123" i="33"/>
  <c r="G122" i="33"/>
  <c r="G121" i="33"/>
  <c r="G120" i="33"/>
  <c r="G119" i="33"/>
  <c r="G118" i="33"/>
  <c r="G117" i="33"/>
  <c r="G113" i="33"/>
  <c r="G109" i="33"/>
  <c r="G105" i="33"/>
  <c r="G101" i="33"/>
  <c r="G97" i="33"/>
  <c r="G93" i="33"/>
  <c r="G89" i="33"/>
  <c r="G85" i="33"/>
  <c r="G81" i="33"/>
  <c r="G77" i="33"/>
  <c r="G73" i="33"/>
  <c r="G69" i="33"/>
  <c r="G65" i="33"/>
  <c r="G74" i="33"/>
  <c r="G71" i="33"/>
  <c r="G70" i="33"/>
  <c r="G67" i="33"/>
  <c r="G66" i="33"/>
  <c r="G63" i="33"/>
  <c r="G131" i="33"/>
  <c r="G116" i="33"/>
  <c r="G112" i="33"/>
  <c r="G108" i="33"/>
  <c r="G104" i="33"/>
  <c r="G100" i="33"/>
  <c r="G96" i="33"/>
  <c r="G92" i="33"/>
  <c r="G88" i="33"/>
  <c r="G84" i="33"/>
  <c r="G80" i="33"/>
  <c r="G76" i="33"/>
  <c r="G61" i="33"/>
  <c r="G57" i="33"/>
  <c r="G86" i="33"/>
  <c r="G78" i="33"/>
  <c r="G59" i="33"/>
  <c r="G55" i="33"/>
  <c r="H1" i="33"/>
  <c r="I1" i="33" s="1"/>
  <c r="G90" i="33"/>
  <c r="G82" i="33"/>
  <c r="G5" i="33"/>
  <c r="I56" i="33"/>
  <c r="G56" i="33"/>
  <c r="I60" i="33"/>
  <c r="G60" i="33"/>
  <c r="I5" i="33"/>
  <c r="I9" i="33"/>
  <c r="G11" i="33"/>
  <c r="G4" i="33"/>
  <c r="G8" i="33"/>
  <c r="I4" i="33"/>
  <c r="G7" i="33"/>
  <c r="I8" i="33"/>
  <c r="I11" i="33"/>
  <c r="I13" i="33"/>
  <c r="G13" i="33"/>
  <c r="I15" i="33"/>
  <c r="G15" i="33"/>
  <c r="I17" i="33"/>
  <c r="G17" i="33"/>
  <c r="I19" i="33"/>
  <c r="G19" i="33"/>
  <c r="I21" i="33"/>
  <c r="G21" i="33"/>
  <c r="I23" i="33"/>
  <c r="G23" i="33"/>
  <c r="I25" i="33"/>
  <c r="G25" i="33"/>
  <c r="I27" i="33"/>
  <c r="G27" i="33"/>
  <c r="I29" i="33"/>
  <c r="G29" i="33"/>
  <c r="I31" i="33"/>
  <c r="G31" i="33"/>
  <c r="I33" i="33"/>
  <c r="G33" i="33"/>
  <c r="I35" i="33"/>
  <c r="G35" i="33"/>
  <c r="I37" i="33"/>
  <c r="G37" i="33"/>
  <c r="I39" i="33"/>
  <c r="G39" i="33"/>
  <c r="I41" i="33"/>
  <c r="G41" i="33"/>
  <c r="I43" i="33"/>
  <c r="G43" i="33"/>
  <c r="I45" i="33"/>
  <c r="G45" i="33"/>
  <c r="I47" i="33"/>
  <c r="G47" i="33"/>
  <c r="I49" i="33"/>
  <c r="G49" i="33"/>
  <c r="I51" i="33"/>
  <c r="G51" i="33"/>
  <c r="I53" i="33"/>
  <c r="G53" i="33"/>
  <c r="I118" i="33"/>
  <c r="I122" i="33"/>
  <c r="I126" i="33"/>
  <c r="I130" i="33"/>
  <c r="G9" i="33"/>
  <c r="G6" i="33"/>
  <c r="G10" i="33"/>
  <c r="I54" i="33"/>
  <c r="I58" i="33"/>
  <c r="I62" i="33"/>
  <c r="I64" i="33"/>
  <c r="I68" i="33"/>
  <c r="I72" i="33"/>
  <c r="I120" i="33"/>
  <c r="I124" i="33"/>
  <c r="I128" i="33"/>
  <c r="G12" i="33"/>
  <c r="G14" i="33"/>
  <c r="G16" i="33"/>
  <c r="G18" i="33"/>
  <c r="G20" i="33"/>
  <c r="G22" i="33"/>
  <c r="G24" i="33"/>
  <c r="G26" i="33"/>
  <c r="G28" i="33"/>
  <c r="G30" i="33"/>
  <c r="G32" i="33"/>
  <c r="G34" i="33"/>
  <c r="G36" i="33"/>
  <c r="G38" i="33"/>
  <c r="G40" i="33"/>
  <c r="G42" i="33"/>
  <c r="G44" i="33"/>
  <c r="G46" i="33"/>
  <c r="G48" i="33"/>
  <c r="G50" i="33"/>
  <c r="G52" i="33"/>
  <c r="G54" i="33"/>
  <c r="G58" i="33"/>
  <c r="G62" i="33"/>
  <c r="G64" i="33"/>
  <c r="G68" i="33"/>
  <c r="G72" i="33"/>
  <c r="I66" i="33"/>
  <c r="I70" i="33"/>
  <c r="I74" i="33"/>
  <c r="I78" i="33"/>
  <c r="I82" i="33"/>
  <c r="I86" i="33"/>
  <c r="I90" i="33"/>
  <c r="I94" i="33"/>
  <c r="I98" i="33"/>
  <c r="I102" i="33"/>
  <c r="I106" i="33"/>
  <c r="I110" i="33"/>
  <c r="I114" i="33"/>
  <c r="I132" i="33"/>
  <c r="I76" i="33"/>
  <c r="I80" i="33"/>
  <c r="I84" i="33"/>
  <c r="I88" i="33"/>
  <c r="I92" i="33"/>
  <c r="I96" i="33"/>
  <c r="I100" i="33"/>
  <c r="I104" i="33"/>
  <c r="I108" i="33"/>
  <c r="I112" i="33"/>
  <c r="I116" i="33"/>
  <c r="I134" i="33"/>
  <c r="L1" i="10"/>
  <c r="M1" i="10" s="1"/>
  <c r="K81" i="10"/>
  <c r="K97" i="10"/>
  <c r="K113" i="10"/>
  <c r="K125" i="10"/>
  <c r="K133" i="10"/>
  <c r="K15" i="10"/>
  <c r="K39" i="10"/>
  <c r="K71" i="10"/>
  <c r="K90" i="10"/>
  <c r="K102" i="10"/>
  <c r="K114" i="10"/>
  <c r="K126" i="10"/>
  <c r="K85" i="10"/>
  <c r="K93" i="10"/>
  <c r="K105" i="10"/>
  <c r="K121" i="10"/>
  <c r="K7" i="10"/>
  <c r="K31" i="10"/>
  <c r="K55" i="10"/>
  <c r="K77" i="10"/>
  <c r="K86" i="10"/>
  <c r="K98" i="10"/>
  <c r="K106" i="10"/>
  <c r="K118" i="10"/>
  <c r="K130" i="10"/>
  <c r="K89" i="10"/>
  <c r="K101" i="10"/>
  <c r="K109" i="10"/>
  <c r="K117" i="10"/>
  <c r="K129" i="10"/>
  <c r="K23" i="10"/>
  <c r="K47" i="10"/>
  <c r="K63" i="10"/>
  <c r="K82" i="10"/>
  <c r="K94" i="10"/>
  <c r="K110" i="10"/>
  <c r="K122" i="10"/>
  <c r="K134" i="10"/>
  <c r="M96" i="10"/>
  <c r="M60" i="10"/>
  <c r="M40" i="10"/>
  <c r="M12" i="10"/>
  <c r="M8" i="10"/>
  <c r="M108" i="10"/>
  <c r="M84" i="10"/>
  <c r="M36" i="10"/>
  <c r="M7" i="10"/>
  <c r="K44" i="10"/>
  <c r="M4" i="10"/>
  <c r="M116" i="10"/>
  <c r="M92" i="10"/>
  <c r="M68" i="10"/>
  <c r="M44" i="10"/>
  <c r="M28" i="10"/>
  <c r="G131" i="10"/>
  <c r="M131" i="10"/>
  <c r="G123" i="10"/>
  <c r="M123" i="10"/>
  <c r="G115" i="10"/>
  <c r="M115" i="10"/>
  <c r="G107" i="10"/>
  <c r="M107" i="10"/>
  <c r="G99" i="10"/>
  <c r="M99" i="10"/>
  <c r="G95" i="10"/>
  <c r="M95" i="10"/>
  <c r="G83" i="10"/>
  <c r="M83" i="10"/>
  <c r="G75" i="10"/>
  <c r="M75" i="10"/>
  <c r="G71" i="10"/>
  <c r="M71" i="10"/>
  <c r="G63" i="10"/>
  <c r="M63" i="10"/>
  <c r="G55" i="10"/>
  <c r="M55" i="10"/>
  <c r="G47" i="10"/>
  <c r="M47" i="10"/>
  <c r="G39" i="10"/>
  <c r="M39" i="10"/>
  <c r="G35" i="10"/>
  <c r="M35" i="10"/>
  <c r="G27" i="10"/>
  <c r="M27" i="10"/>
  <c r="G23" i="10"/>
  <c r="M23" i="10"/>
  <c r="G19" i="10"/>
  <c r="M19" i="10"/>
  <c r="G15" i="10"/>
  <c r="M15" i="10"/>
  <c r="K28" i="10"/>
  <c r="K20" i="10"/>
  <c r="K12" i="10"/>
  <c r="M134" i="10"/>
  <c r="M130" i="10"/>
  <c r="M126" i="10"/>
  <c r="M122" i="10"/>
  <c r="M118" i="10"/>
  <c r="M114" i="10"/>
  <c r="M110" i="10"/>
  <c r="M106" i="10"/>
  <c r="M102" i="10"/>
  <c r="M98" i="10"/>
  <c r="M94" i="10"/>
  <c r="M90" i="10"/>
  <c r="M86" i="10"/>
  <c r="M82" i="10"/>
  <c r="M78" i="10"/>
  <c r="K78" i="10"/>
  <c r="M74" i="10"/>
  <c r="K74" i="10"/>
  <c r="M70" i="10"/>
  <c r="K70" i="10"/>
  <c r="M66" i="10"/>
  <c r="K66" i="10"/>
  <c r="M62" i="10"/>
  <c r="K62" i="10"/>
  <c r="M58" i="10"/>
  <c r="K58" i="10"/>
  <c r="M54" i="10"/>
  <c r="K54" i="10"/>
  <c r="M50" i="10"/>
  <c r="K50" i="10"/>
  <c r="M46" i="10"/>
  <c r="K46" i="10"/>
  <c r="M42" i="10"/>
  <c r="K42" i="10"/>
  <c r="M38" i="10"/>
  <c r="K38" i="10"/>
  <c r="M34" i="10"/>
  <c r="K34" i="10"/>
  <c r="M30" i="10"/>
  <c r="K30" i="10"/>
  <c r="M26" i="10"/>
  <c r="K26" i="10"/>
  <c r="M22" i="10"/>
  <c r="K22" i="10"/>
  <c r="M18" i="10"/>
  <c r="K18" i="10"/>
  <c r="M14" i="10"/>
  <c r="K14" i="10"/>
  <c r="M10" i="10"/>
  <c r="K10" i="10"/>
  <c r="M6" i="10"/>
  <c r="K6" i="10"/>
  <c r="I4" i="10"/>
  <c r="K132" i="10"/>
  <c r="K128" i="10"/>
  <c r="K124" i="10"/>
  <c r="K120" i="10"/>
  <c r="K112" i="10"/>
  <c r="K108" i="10"/>
  <c r="K104" i="10"/>
  <c r="K100" i="10"/>
  <c r="K96" i="10"/>
  <c r="K92" i="10"/>
  <c r="K88" i="10"/>
  <c r="K80" i="10"/>
  <c r="K75" i="10"/>
  <c r="K35" i="10"/>
  <c r="K27" i="10"/>
  <c r="K19" i="10"/>
  <c r="K4" i="10"/>
  <c r="M120" i="10"/>
  <c r="M112" i="10"/>
  <c r="M88" i="10"/>
  <c r="M80" i="10"/>
  <c r="M72" i="10"/>
  <c r="M64" i="10"/>
  <c r="M56" i="10"/>
  <c r="M48" i="10"/>
  <c r="M32" i="10"/>
  <c r="M16" i="10"/>
  <c r="M124" i="10"/>
  <c r="M100" i="10"/>
  <c r="M76" i="10"/>
  <c r="M52" i="10"/>
  <c r="G135" i="10"/>
  <c r="M135" i="10"/>
  <c r="G127" i="10"/>
  <c r="M127" i="10"/>
  <c r="G119" i="10"/>
  <c r="M119" i="10"/>
  <c r="G111" i="10"/>
  <c r="M111" i="10"/>
  <c r="G103" i="10"/>
  <c r="M103" i="10"/>
  <c r="G91" i="10"/>
  <c r="M91" i="10"/>
  <c r="G87" i="10"/>
  <c r="M87" i="10"/>
  <c r="G79" i="10"/>
  <c r="M79" i="10"/>
  <c r="G67" i="10"/>
  <c r="M67" i="10"/>
  <c r="G59" i="10"/>
  <c r="M59" i="10"/>
  <c r="G51" i="10"/>
  <c r="M51" i="10"/>
  <c r="G43" i="10"/>
  <c r="M43" i="10"/>
  <c r="G31" i="10"/>
  <c r="M31" i="10"/>
  <c r="G11" i="10"/>
  <c r="M11" i="10"/>
  <c r="K60" i="10"/>
  <c r="K73" i="10"/>
  <c r="K69" i="10"/>
  <c r="K65" i="10"/>
  <c r="K61" i="10"/>
  <c r="K57" i="10"/>
  <c r="K53" i="10"/>
  <c r="K49" i="10"/>
  <c r="K45" i="10"/>
  <c r="K41" i="10"/>
  <c r="K37" i="10"/>
  <c r="K33" i="10"/>
  <c r="K29" i="10"/>
  <c r="K25" i="10"/>
  <c r="K21" i="10"/>
  <c r="K17" i="10"/>
  <c r="K13" i="10"/>
  <c r="G9" i="10"/>
  <c r="K9" i="10"/>
  <c r="I5" i="10"/>
  <c r="K5" i="10"/>
  <c r="K135" i="10"/>
  <c r="K131" i="10"/>
  <c r="K127" i="10"/>
  <c r="K123" i="10"/>
  <c r="K119" i="10"/>
  <c r="K115" i="10"/>
  <c r="K111" i="10"/>
  <c r="K107" i="10"/>
  <c r="K103" i="10"/>
  <c r="K99" i="10"/>
  <c r="K95" i="10"/>
  <c r="K91" i="10"/>
  <c r="K87" i="10"/>
  <c r="K83" i="10"/>
  <c r="K79" i="10"/>
  <c r="K72" i="10"/>
  <c r="K64" i="10"/>
  <c r="K56" i="10"/>
  <c r="K48" i="10"/>
  <c r="K40" i="10"/>
  <c r="K32" i="10"/>
  <c r="K24" i="10"/>
  <c r="K16" i="10"/>
  <c r="K8" i="10"/>
  <c r="M133" i="10"/>
  <c r="M125" i="10"/>
  <c r="M117" i="10"/>
  <c r="M109" i="10"/>
  <c r="M101" i="10"/>
  <c r="M93" i="10"/>
  <c r="M85" i="10"/>
  <c r="M77" i="10"/>
  <c r="M69" i="10"/>
  <c r="M61" i="10"/>
  <c r="M53" i="10"/>
  <c r="M45" i="10"/>
  <c r="M37" i="10"/>
  <c r="M29" i="10"/>
  <c r="M21" i="10"/>
  <c r="M13" i="10"/>
  <c r="M5" i="10"/>
  <c r="G133" i="32"/>
  <c r="G129" i="32"/>
  <c r="G125" i="32"/>
  <c r="G121" i="32"/>
  <c r="G132" i="32"/>
  <c r="G128" i="32"/>
  <c r="G124" i="32"/>
  <c r="G120" i="32"/>
  <c r="G116" i="32"/>
  <c r="G112" i="32"/>
  <c r="G108" i="32"/>
  <c r="G104" i="32"/>
  <c r="G50" i="32"/>
  <c r="G100" i="32"/>
  <c r="G96" i="32"/>
  <c r="G92" i="32"/>
  <c r="G88" i="32"/>
  <c r="G84" i="32"/>
  <c r="G80" i="32"/>
  <c r="G76" i="32"/>
  <c r="G72" i="32"/>
  <c r="G68" i="32"/>
  <c r="G64" i="32"/>
  <c r="G60" i="32"/>
  <c r="G56" i="32"/>
  <c r="G117" i="32"/>
  <c r="G113" i="32"/>
  <c r="G109" i="32"/>
  <c r="G105" i="32"/>
  <c r="G130" i="32"/>
  <c r="G122" i="32"/>
  <c r="G114" i="32"/>
  <c r="G106" i="32"/>
  <c r="G35" i="32"/>
  <c r="G31" i="32"/>
  <c r="G27" i="32"/>
  <c r="G23" i="32"/>
  <c r="G19" i="32"/>
  <c r="G15" i="32"/>
  <c r="G11" i="32"/>
  <c r="G7" i="32"/>
  <c r="G4" i="32"/>
  <c r="G46" i="32"/>
  <c r="G42" i="32"/>
  <c r="H1" i="32"/>
  <c r="I1" i="32" s="1"/>
  <c r="G36" i="32"/>
  <c r="G28" i="32"/>
  <c r="G134" i="32"/>
  <c r="G126" i="32"/>
  <c r="G118" i="32"/>
  <c r="G110" i="32"/>
  <c r="G51" i="32"/>
  <c r="G52" i="32"/>
  <c r="G32" i="32"/>
  <c r="G24" i="32"/>
  <c r="G20" i="32"/>
  <c r="G16" i="32"/>
  <c r="G12" i="32"/>
  <c r="G8" i="32"/>
  <c r="G5" i="32"/>
  <c r="I9" i="32"/>
  <c r="G9" i="32"/>
  <c r="G18" i="32"/>
  <c r="G22" i="32"/>
  <c r="G30" i="32"/>
  <c r="G34" i="32"/>
  <c r="G6" i="32"/>
  <c r="G10" i="32"/>
  <c r="G14" i="32"/>
  <c r="I13" i="32"/>
  <c r="G13" i="32"/>
  <c r="I17" i="32"/>
  <c r="G17" i="32"/>
  <c r="G26" i="32"/>
  <c r="I54" i="32"/>
  <c r="G54" i="32"/>
  <c r="I66" i="32"/>
  <c r="G66" i="32"/>
  <c r="I70" i="32"/>
  <c r="G70" i="32"/>
  <c r="I74" i="32"/>
  <c r="G74" i="32"/>
  <c r="I82" i="32"/>
  <c r="G82" i="32"/>
  <c r="I86" i="32"/>
  <c r="G86" i="32"/>
  <c r="I12" i="32"/>
  <c r="I16" i="32"/>
  <c r="I20" i="32"/>
  <c r="G21" i="32"/>
  <c r="I36" i="32"/>
  <c r="G37" i="32"/>
  <c r="G41" i="32"/>
  <c r="G45" i="32"/>
  <c r="G49" i="32"/>
  <c r="I58" i="32"/>
  <c r="G58" i="32"/>
  <c r="I62" i="32"/>
  <c r="G62" i="32"/>
  <c r="I78" i="32"/>
  <c r="G78" i="32"/>
  <c r="I5" i="32"/>
  <c r="I8" i="32"/>
  <c r="I24" i="32"/>
  <c r="G25" i="32"/>
  <c r="I28" i="32"/>
  <c r="G29" i="32"/>
  <c r="I32" i="32"/>
  <c r="G33" i="32"/>
  <c r="I40" i="32"/>
  <c r="I44" i="32"/>
  <c r="I48" i="32"/>
  <c r="I21" i="32"/>
  <c r="I25" i="32"/>
  <c r="I29" i="32"/>
  <c r="I33" i="32"/>
  <c r="I37" i="32"/>
  <c r="G38" i="32"/>
  <c r="G39" i="32"/>
  <c r="G40" i="32"/>
  <c r="I41" i="32"/>
  <c r="G43" i="32"/>
  <c r="G44" i="32"/>
  <c r="I45" i="32"/>
  <c r="G47" i="32"/>
  <c r="G48" i="32"/>
  <c r="I49" i="32"/>
  <c r="I53" i="32"/>
  <c r="G53" i="32"/>
  <c r="G55" i="32"/>
  <c r="I55" i="32"/>
  <c r="I57" i="32"/>
  <c r="G57" i="32"/>
  <c r="G59" i="32"/>
  <c r="I59" i="32"/>
  <c r="I61" i="32"/>
  <c r="G61" i="32"/>
  <c r="G63" i="32"/>
  <c r="I63" i="32"/>
  <c r="I65" i="32"/>
  <c r="G65" i="32"/>
  <c r="G67" i="32"/>
  <c r="I67" i="32"/>
  <c r="I69" i="32"/>
  <c r="G69" i="32"/>
  <c r="G71" i="32"/>
  <c r="I71" i="32"/>
  <c r="I73" i="32"/>
  <c r="G73" i="32"/>
  <c r="G75" i="32"/>
  <c r="I75" i="32"/>
  <c r="I77" i="32"/>
  <c r="G77" i="32"/>
  <c r="G79" i="32"/>
  <c r="I79" i="32"/>
  <c r="I81" i="32"/>
  <c r="G81" i="32"/>
  <c r="G83" i="32"/>
  <c r="I83" i="32"/>
  <c r="I85" i="32"/>
  <c r="G85" i="32"/>
  <c r="G87" i="32"/>
  <c r="I87" i="32"/>
  <c r="I89" i="32"/>
  <c r="G89" i="32"/>
  <c r="I52" i="32"/>
  <c r="I90" i="32"/>
  <c r="G91" i="32"/>
  <c r="I94" i="32"/>
  <c r="G95" i="32"/>
  <c r="I98" i="32"/>
  <c r="G99" i="32"/>
  <c r="I102" i="32"/>
  <c r="G103" i="32"/>
  <c r="I119" i="32"/>
  <c r="G119" i="32"/>
  <c r="I123" i="32"/>
  <c r="G123" i="32"/>
  <c r="I127" i="32"/>
  <c r="G127" i="32"/>
  <c r="I131" i="32"/>
  <c r="G131" i="32"/>
  <c r="I135" i="32"/>
  <c r="G135" i="32"/>
  <c r="G90" i="32"/>
  <c r="I91" i="32"/>
  <c r="G93" i="32"/>
  <c r="G94" i="32"/>
  <c r="I95" i="32"/>
  <c r="G97" i="32"/>
  <c r="G98" i="32"/>
  <c r="I99" i="32"/>
  <c r="G101" i="32"/>
  <c r="G102" i="32"/>
  <c r="I103" i="32"/>
  <c r="I107" i="32"/>
  <c r="G107" i="32"/>
  <c r="I111" i="32"/>
  <c r="G111" i="32"/>
  <c r="I115" i="32"/>
  <c r="G115" i="32"/>
  <c r="F137" i="32"/>
  <c r="I93" i="32"/>
  <c r="I97" i="32"/>
  <c r="I101" i="32"/>
  <c r="I106" i="32"/>
  <c r="I110" i="32"/>
  <c r="I114" i="32"/>
  <c r="I118" i="32"/>
  <c r="I122" i="32"/>
  <c r="I126" i="32"/>
  <c r="I130" i="32"/>
  <c r="I134" i="32"/>
  <c r="F137" i="31"/>
  <c r="G135" i="31"/>
  <c r="G134" i="31"/>
  <c r="G133" i="31"/>
  <c r="G132" i="31"/>
  <c r="G131" i="31"/>
  <c r="G130" i="31"/>
  <c r="G129" i="31"/>
  <c r="G128" i="31"/>
  <c r="G127" i="31"/>
  <c r="G126" i="31"/>
  <c r="G125" i="31"/>
  <c r="G124" i="31"/>
  <c r="G123" i="31"/>
  <c r="G122" i="31"/>
  <c r="G121" i="31"/>
  <c r="G120" i="31"/>
  <c r="G119" i="31"/>
  <c r="G118" i="31"/>
  <c r="G117" i="31"/>
  <c r="G116" i="31"/>
  <c r="G115" i="31"/>
  <c r="G114" i="31"/>
  <c r="G113" i="31"/>
  <c r="G112" i="31"/>
  <c r="G111" i="31"/>
  <c r="G110" i="31"/>
  <c r="G109" i="31"/>
  <c r="G108" i="31"/>
  <c r="G107" i="31"/>
  <c r="G106" i="31"/>
  <c r="G105" i="31"/>
  <c r="G104" i="31"/>
  <c r="G103" i="31"/>
  <c r="G102" i="31"/>
  <c r="G101" i="31"/>
  <c r="G100" i="31"/>
  <c r="G99" i="31"/>
  <c r="G98" i="31"/>
  <c r="G97" i="31"/>
  <c r="G96" i="31"/>
  <c r="G95" i="31"/>
  <c r="G94" i="31"/>
  <c r="G93" i="31"/>
  <c r="G92" i="31"/>
  <c r="G91" i="31"/>
  <c r="G90" i="31"/>
  <c r="G89" i="31"/>
  <c r="G88" i="31"/>
  <c r="G87" i="31"/>
  <c r="G86" i="31"/>
  <c r="G85" i="31"/>
  <c r="G84" i="31"/>
  <c r="G83" i="31"/>
  <c r="G82" i="31"/>
  <c r="G81" i="31"/>
  <c r="G80" i="31"/>
  <c r="G79" i="31"/>
  <c r="G78" i="31"/>
  <c r="G77" i="31"/>
  <c r="G76" i="31"/>
  <c r="G75" i="31"/>
  <c r="G74" i="31"/>
  <c r="G73" i="31"/>
  <c r="G72" i="31"/>
  <c r="G71" i="31"/>
  <c r="G70" i="31"/>
  <c r="G69" i="31"/>
  <c r="G68" i="31"/>
  <c r="G67" i="31"/>
  <c r="G66" i="31"/>
  <c r="G65" i="31"/>
  <c r="G64" i="31"/>
  <c r="G63" i="31"/>
  <c r="G62" i="31"/>
  <c r="G61" i="31"/>
  <c r="G60" i="31"/>
  <c r="G59" i="31"/>
  <c r="G58" i="31"/>
  <c r="G57" i="31"/>
  <c r="G56" i="31"/>
  <c r="G55" i="31"/>
  <c r="G54" i="31"/>
  <c r="G53" i="31"/>
  <c r="G52" i="31"/>
  <c r="H1" i="31"/>
  <c r="I1" i="31" s="1"/>
  <c r="G51" i="31"/>
  <c r="G49" i="31"/>
  <c r="G47" i="31"/>
  <c r="G45" i="31"/>
  <c r="G44" i="31"/>
  <c r="G42" i="31"/>
  <c r="G40" i="31"/>
  <c r="G38" i="31"/>
  <c r="G36" i="31"/>
  <c r="G34" i="31"/>
  <c r="G32" i="31"/>
  <c r="G30" i="31"/>
  <c r="G28" i="31"/>
  <c r="G26" i="31"/>
  <c r="G24" i="31"/>
  <c r="G22" i="31"/>
  <c r="G20" i="31"/>
  <c r="G18" i="31"/>
  <c r="G16" i="31"/>
  <c r="G14" i="31"/>
  <c r="G12" i="31"/>
  <c r="G10" i="31"/>
  <c r="G8" i="31"/>
  <c r="G6" i="31"/>
  <c r="G50" i="31"/>
  <c r="G48" i="31"/>
  <c r="G46" i="31"/>
  <c r="G43" i="31"/>
  <c r="G41" i="31"/>
  <c r="G39" i="31"/>
  <c r="G37" i="31"/>
  <c r="G35" i="31"/>
  <c r="G33" i="31"/>
  <c r="G31" i="31"/>
  <c r="G29" i="31"/>
  <c r="G27" i="31"/>
  <c r="G25" i="31"/>
  <c r="G23" i="31"/>
  <c r="G21" i="31"/>
  <c r="G19" i="31"/>
  <c r="G17" i="31"/>
  <c r="G15" i="31"/>
  <c r="G13" i="31"/>
  <c r="G11" i="31"/>
  <c r="G9" i="31"/>
  <c r="G7" i="31"/>
  <c r="G4" i="31"/>
  <c r="I4" i="31"/>
  <c r="G5" i="31"/>
  <c r="G135" i="30"/>
  <c r="G131" i="30"/>
  <c r="G127" i="30"/>
  <c r="G123" i="30"/>
  <c r="G119" i="30"/>
  <c r="G115" i="30"/>
  <c r="G111" i="30"/>
  <c r="G107" i="30"/>
  <c r="G103" i="30"/>
  <c r="G99" i="30"/>
  <c r="G95" i="30"/>
  <c r="G91" i="30"/>
  <c r="G87" i="30"/>
  <c r="G83" i="30"/>
  <c r="G79" i="30"/>
  <c r="G75" i="30"/>
  <c r="G132" i="30"/>
  <c r="G128" i="30"/>
  <c r="G124" i="30"/>
  <c r="G120" i="30"/>
  <c r="G116" i="30"/>
  <c r="G112" i="30"/>
  <c r="G108" i="30"/>
  <c r="G104" i="30"/>
  <c r="G100" i="30"/>
  <c r="G96" i="30"/>
  <c r="G92" i="30"/>
  <c r="G88" i="30"/>
  <c r="G84" i="30"/>
  <c r="G80" i="30"/>
  <c r="G76" i="30"/>
  <c r="G72" i="30"/>
  <c r="G68" i="30"/>
  <c r="G64" i="30"/>
  <c r="G60" i="30"/>
  <c r="G56" i="30"/>
  <c r="G52" i="30"/>
  <c r="G48" i="30"/>
  <c r="G44" i="30"/>
  <c r="G40" i="30"/>
  <c r="G36" i="30"/>
  <c r="G32" i="30"/>
  <c r="G28" i="30"/>
  <c r="G24" i="30"/>
  <c r="G20" i="30"/>
  <c r="G16" i="30"/>
  <c r="G12" i="30"/>
  <c r="G8" i="30"/>
  <c r="G134" i="30"/>
  <c r="G130" i="30"/>
  <c r="G126" i="30"/>
  <c r="G122" i="30"/>
  <c r="G118" i="30"/>
  <c r="G114" i="30"/>
  <c r="G110" i="30"/>
  <c r="G102" i="30"/>
  <c r="G94" i="30"/>
  <c r="G86" i="30"/>
  <c r="G78" i="30"/>
  <c r="H1" i="30"/>
  <c r="I1" i="30" s="1"/>
  <c r="I9" i="30" s="1"/>
  <c r="G67" i="30"/>
  <c r="G55" i="30"/>
  <c r="G43" i="30"/>
  <c r="G31" i="30"/>
  <c r="G19" i="30"/>
  <c r="G7" i="30"/>
  <c r="G71" i="30"/>
  <c r="G59" i="30"/>
  <c r="G51" i="30"/>
  <c r="G35" i="30"/>
  <c r="G23" i="30"/>
  <c r="G11" i="30"/>
  <c r="G106" i="30"/>
  <c r="G98" i="30"/>
  <c r="G90" i="30"/>
  <c r="G82" i="30"/>
  <c r="G74" i="30"/>
  <c r="G63" i="30"/>
  <c r="G47" i="30"/>
  <c r="G39" i="30"/>
  <c r="G27" i="30"/>
  <c r="G15" i="30"/>
  <c r="G14" i="30"/>
  <c r="G22" i="30"/>
  <c r="G38" i="30"/>
  <c r="G50" i="30"/>
  <c r="G62" i="30"/>
  <c r="G70" i="30"/>
  <c r="G17" i="30"/>
  <c r="G29" i="30"/>
  <c r="G49" i="30"/>
  <c r="G53" i="30"/>
  <c r="G65" i="30"/>
  <c r="G69" i="30"/>
  <c r="I77" i="30"/>
  <c r="G77" i="30"/>
  <c r="G85" i="30"/>
  <c r="G93" i="30"/>
  <c r="G101" i="30"/>
  <c r="G109" i="30"/>
  <c r="G4" i="30"/>
  <c r="G13" i="30"/>
  <c r="G25" i="30"/>
  <c r="G37" i="30"/>
  <c r="G41" i="30"/>
  <c r="G61" i="30"/>
  <c r="G6" i="30"/>
  <c r="G10" i="30"/>
  <c r="G18" i="30"/>
  <c r="G26" i="30"/>
  <c r="G30" i="30"/>
  <c r="G34" i="30"/>
  <c r="G42" i="30"/>
  <c r="G46" i="30"/>
  <c r="G54" i="30"/>
  <c r="G58" i="30"/>
  <c r="G66" i="30"/>
  <c r="I121" i="30"/>
  <c r="G9" i="30"/>
  <c r="G21" i="30"/>
  <c r="I33" i="30"/>
  <c r="G33" i="30"/>
  <c r="G45" i="30"/>
  <c r="G57" i="30"/>
  <c r="G5" i="30"/>
  <c r="G73" i="30"/>
  <c r="G81" i="30"/>
  <c r="G89" i="30"/>
  <c r="G97" i="30"/>
  <c r="G105" i="30"/>
  <c r="G113" i="30"/>
  <c r="G117" i="30"/>
  <c r="G121" i="30"/>
  <c r="G125" i="30"/>
  <c r="G129" i="30"/>
  <c r="G133" i="30"/>
  <c r="I6" i="10"/>
  <c r="I13" i="10"/>
  <c r="I133" i="10"/>
  <c r="I121" i="10"/>
  <c r="I109" i="10"/>
  <c r="I97" i="10"/>
  <c r="I85" i="10"/>
  <c r="I73" i="10"/>
  <c r="I61" i="10"/>
  <c r="I53" i="10"/>
  <c r="I41" i="10"/>
  <c r="I29" i="10"/>
  <c r="I17" i="10"/>
  <c r="I9" i="10"/>
  <c r="I132" i="10"/>
  <c r="I128" i="10"/>
  <c r="I124" i="10"/>
  <c r="I120" i="10"/>
  <c r="I116" i="10"/>
  <c r="I112" i="10"/>
  <c r="I108" i="10"/>
  <c r="I104" i="10"/>
  <c r="I100" i="10"/>
  <c r="I96" i="10"/>
  <c r="I92" i="10"/>
  <c r="I88" i="10"/>
  <c r="I84" i="10"/>
  <c r="I80" i="10"/>
  <c r="I76" i="10"/>
  <c r="I72" i="10"/>
  <c r="I68" i="10"/>
  <c r="I64" i="10"/>
  <c r="I60" i="10"/>
  <c r="I56" i="10"/>
  <c r="I52" i="10"/>
  <c r="I48" i="10"/>
  <c r="I44" i="10"/>
  <c r="I40" i="10"/>
  <c r="I36" i="10"/>
  <c r="I32" i="10"/>
  <c r="I28" i="10"/>
  <c r="I24" i="10"/>
  <c r="I20" i="10"/>
  <c r="I16" i="10"/>
  <c r="I12" i="10"/>
  <c r="I8" i="10"/>
  <c r="I125" i="10"/>
  <c r="I113" i="10"/>
  <c r="I101" i="10"/>
  <c r="I89" i="10"/>
  <c r="I77" i="10"/>
  <c r="I65" i="10"/>
  <c r="I49" i="10"/>
  <c r="I37" i="10"/>
  <c r="I25" i="10"/>
  <c r="I135" i="10"/>
  <c r="I131" i="10"/>
  <c r="I127" i="10"/>
  <c r="I123" i="10"/>
  <c r="I119" i="10"/>
  <c r="I115" i="10"/>
  <c r="I111" i="10"/>
  <c r="I107" i="10"/>
  <c r="I103" i="10"/>
  <c r="I99" i="10"/>
  <c r="I95" i="10"/>
  <c r="I91" i="10"/>
  <c r="I87" i="10"/>
  <c r="I83" i="10"/>
  <c r="I79" i="10"/>
  <c r="I75" i="10"/>
  <c r="I71" i="10"/>
  <c r="I67" i="10"/>
  <c r="I63" i="10"/>
  <c r="I59" i="10"/>
  <c r="I55" i="10"/>
  <c r="I51" i="10"/>
  <c r="I47" i="10"/>
  <c r="I43" i="10"/>
  <c r="I39" i="10"/>
  <c r="I35" i="10"/>
  <c r="I31" i="10"/>
  <c r="I27" i="10"/>
  <c r="I23" i="10"/>
  <c r="I19" i="10"/>
  <c r="I15" i="10"/>
  <c r="I11" i="10"/>
  <c r="I7" i="10"/>
  <c r="I129" i="10"/>
  <c r="I117" i="10"/>
  <c r="I105" i="10"/>
  <c r="I93" i="10"/>
  <c r="I81" i="10"/>
  <c r="I69" i="10"/>
  <c r="I57" i="10"/>
  <c r="I45" i="10"/>
  <c r="I33" i="10"/>
  <c r="I21" i="10"/>
  <c r="I134" i="10"/>
  <c r="I130" i="10"/>
  <c r="I126" i="10"/>
  <c r="I122" i="10"/>
  <c r="I118" i="10"/>
  <c r="I114" i="10"/>
  <c r="I110" i="10"/>
  <c r="I106" i="10"/>
  <c r="I102" i="10"/>
  <c r="I98" i="10"/>
  <c r="I94" i="10"/>
  <c r="I90" i="10"/>
  <c r="I86" i="10"/>
  <c r="I82" i="10"/>
  <c r="I78" i="10"/>
  <c r="I74" i="10"/>
  <c r="I70" i="10"/>
  <c r="I66" i="10"/>
  <c r="I62" i="10"/>
  <c r="I58" i="10"/>
  <c r="I54" i="10"/>
  <c r="I50" i="10"/>
  <c r="I46" i="10"/>
  <c r="I42" i="10"/>
  <c r="I38" i="10"/>
  <c r="I34" i="10"/>
  <c r="I30" i="10"/>
  <c r="I26" i="10"/>
  <c r="I22" i="10"/>
  <c r="I18" i="10"/>
  <c r="I14" i="10"/>
  <c r="I10" i="10"/>
  <c r="G139" i="29"/>
  <c r="H105" i="29"/>
  <c r="H131" i="29"/>
  <c r="H62" i="29"/>
  <c r="H21" i="29"/>
  <c r="H83" i="29"/>
  <c r="H113" i="29"/>
  <c r="H32" i="29"/>
  <c r="I1" i="29"/>
  <c r="J1" i="29" s="1"/>
  <c r="H88" i="29"/>
  <c r="H16" i="29"/>
  <c r="H61" i="29"/>
  <c r="H135" i="29"/>
  <c r="H103" i="29"/>
  <c r="H57" i="29"/>
  <c r="H26" i="29"/>
  <c r="H43" i="29"/>
  <c r="H100" i="29"/>
  <c r="H52" i="29"/>
  <c r="H23" i="29"/>
  <c r="H95" i="29"/>
  <c r="H29" i="29"/>
  <c r="H63" i="29"/>
  <c r="H108" i="29"/>
  <c r="H20" i="29"/>
  <c r="H77" i="29"/>
  <c r="H33" i="29"/>
  <c r="H10" i="29"/>
  <c r="H129" i="29"/>
  <c r="H71" i="29"/>
  <c r="H64" i="29"/>
  <c r="H126" i="29"/>
  <c r="H40" i="29"/>
  <c r="H111" i="29"/>
  <c r="H117" i="29"/>
  <c r="H91" i="29"/>
  <c r="H70" i="29"/>
  <c r="H45" i="29"/>
  <c r="H92" i="29"/>
  <c r="H102" i="29"/>
  <c r="H35" i="29"/>
  <c r="H76" i="29"/>
  <c r="H107" i="29"/>
  <c r="H31" i="29"/>
  <c r="H119" i="29"/>
  <c r="H134" i="29"/>
  <c r="H118" i="29"/>
  <c r="H89" i="29"/>
  <c r="H81" i="29"/>
  <c r="H37" i="29"/>
  <c r="H84" i="29"/>
  <c r="H72" i="29"/>
  <c r="H122" i="29"/>
  <c r="H99" i="29"/>
  <c r="H101" i="29"/>
  <c r="H49" i="29"/>
  <c r="H94" i="29"/>
  <c r="H75" i="29"/>
  <c r="H54" i="29"/>
  <c r="H125" i="29"/>
  <c r="H46" i="29"/>
  <c r="H60" i="29"/>
  <c r="H47" i="29"/>
  <c r="H104" i="29"/>
  <c r="H48" i="29"/>
  <c r="H65" i="29"/>
  <c r="H80" i="29"/>
  <c r="H137" i="29"/>
  <c r="H79" i="29"/>
  <c r="H115" i="29"/>
  <c r="H110" i="29"/>
  <c r="H18" i="29"/>
  <c r="H120" i="29"/>
  <c r="H25" i="29"/>
  <c r="H82" i="29"/>
  <c r="H7" i="29"/>
  <c r="H36" i="29"/>
  <c r="H19" i="29"/>
  <c r="H124" i="29"/>
  <c r="H38" i="29"/>
  <c r="H30" i="29"/>
  <c r="H51" i="29"/>
  <c r="H17" i="29"/>
  <c r="H56" i="29"/>
  <c r="H128" i="29"/>
  <c r="H136" i="29"/>
  <c r="H41" i="29"/>
  <c r="H42" i="29"/>
  <c r="H14" i="29"/>
  <c r="H59" i="29"/>
  <c r="H4" i="29"/>
  <c r="H68" i="29"/>
  <c r="H109" i="29"/>
  <c r="H6" i="29"/>
  <c r="H67" i="29"/>
  <c r="H53" i="29"/>
  <c r="H15" i="29"/>
  <c r="H78" i="29"/>
  <c r="H22" i="29"/>
  <c r="H114" i="29"/>
  <c r="H93" i="29"/>
  <c r="H9" i="29"/>
  <c r="H90" i="29"/>
  <c r="H127" i="29"/>
  <c r="H116" i="29"/>
  <c r="H66" i="29"/>
  <c r="H5" i="29"/>
  <c r="H73" i="29"/>
  <c r="H74" i="29"/>
  <c r="H96" i="29"/>
  <c r="H44" i="29"/>
  <c r="H106" i="29"/>
  <c r="H112" i="29"/>
  <c r="H34" i="29"/>
  <c r="H50" i="29"/>
  <c r="H12" i="29"/>
  <c r="H97" i="29"/>
  <c r="H121" i="29"/>
  <c r="H28" i="29"/>
  <c r="H85" i="29"/>
  <c r="H8" i="29"/>
  <c r="H130" i="29"/>
  <c r="H13" i="29"/>
  <c r="H98" i="29"/>
  <c r="H86" i="29"/>
  <c r="H87" i="29"/>
  <c r="H11" i="29"/>
  <c r="H133" i="29"/>
  <c r="H123" i="29"/>
  <c r="H27" i="29"/>
  <c r="H39" i="29"/>
  <c r="H69" i="29"/>
  <c r="H24" i="29"/>
  <c r="G134" i="10"/>
  <c r="G130" i="10"/>
  <c r="G118" i="10"/>
  <c r="G102" i="10"/>
  <c r="G94" i="10"/>
  <c r="G86" i="10"/>
  <c r="G78" i="10"/>
  <c r="G70" i="10"/>
  <c r="G62" i="10"/>
  <c r="G50" i="10"/>
  <c r="G46" i="10"/>
  <c r="G38" i="10"/>
  <c r="G34" i="10"/>
  <c r="G30" i="10"/>
  <c r="G26" i="10"/>
  <c r="G22" i="10"/>
  <c r="G18" i="10"/>
  <c r="G14" i="10"/>
  <c r="G10" i="10"/>
  <c r="G6" i="10"/>
  <c r="G126" i="10"/>
  <c r="G114" i="10"/>
  <c r="G106" i="10"/>
  <c r="G98" i="10"/>
  <c r="G90" i="10"/>
  <c r="G82" i="10"/>
  <c r="G74" i="10"/>
  <c r="G66" i="10"/>
  <c r="G58" i="10"/>
  <c r="G54" i="10"/>
  <c r="G42" i="10"/>
  <c r="G133" i="10"/>
  <c r="G129" i="10"/>
  <c r="G125" i="10"/>
  <c r="G121" i="10"/>
  <c r="G117" i="10"/>
  <c r="G113" i="10"/>
  <c r="G109" i="10"/>
  <c r="G105" i="10"/>
  <c r="G101" i="10"/>
  <c r="G97" i="10"/>
  <c r="G93" i="10"/>
  <c r="G89" i="10"/>
  <c r="G85" i="10"/>
  <c r="G81" i="10"/>
  <c r="G77" i="10"/>
  <c r="G73" i="10"/>
  <c r="G69" i="10"/>
  <c r="G65" i="10"/>
  <c r="G61" i="10"/>
  <c r="G57" i="10"/>
  <c r="G53" i="10"/>
  <c r="G49" i="10"/>
  <c r="G45" i="10"/>
  <c r="G41" i="10"/>
  <c r="G37" i="10"/>
  <c r="G33" i="10"/>
  <c r="G29" i="10"/>
  <c r="G25" i="10"/>
  <c r="G21" i="10"/>
  <c r="G17" i="10"/>
  <c r="G13" i="10"/>
  <c r="G5" i="10"/>
  <c r="G7" i="10"/>
  <c r="G122" i="10"/>
  <c r="G110" i="10"/>
  <c r="G132" i="10"/>
  <c r="G128" i="10"/>
  <c r="G124" i="10"/>
  <c r="G120" i="10"/>
  <c r="G116" i="10"/>
  <c r="G112" i="10"/>
  <c r="G108" i="10"/>
  <c r="G104" i="10"/>
  <c r="G100" i="10"/>
  <c r="G96" i="10"/>
  <c r="G92" i="10"/>
  <c r="G88" i="10"/>
  <c r="G84" i="10"/>
  <c r="G80" i="10"/>
  <c r="G76" i="10"/>
  <c r="G72" i="10"/>
  <c r="G68" i="10"/>
  <c r="G64" i="10"/>
  <c r="G60" i="10"/>
  <c r="G56" i="10"/>
  <c r="G52" i="10"/>
  <c r="G48" i="10"/>
  <c r="G44" i="10"/>
  <c r="G40" i="10"/>
  <c r="G36" i="10"/>
  <c r="G32" i="10"/>
  <c r="G28" i="10"/>
  <c r="G24" i="10"/>
  <c r="G20" i="10"/>
  <c r="G16" i="10"/>
  <c r="G12" i="10"/>
  <c r="G8" i="10"/>
  <c r="G4" i="10"/>
  <c r="G136" i="28"/>
  <c r="P5" i="28"/>
  <c r="S136" i="10" l="1"/>
  <c r="Q136" i="10"/>
  <c r="G136" i="34"/>
  <c r="I132" i="34"/>
  <c r="I128" i="34"/>
  <c r="I135" i="34"/>
  <c r="I127" i="34"/>
  <c r="I124" i="34"/>
  <c r="I123" i="34"/>
  <c r="I120" i="34"/>
  <c r="I119" i="34"/>
  <c r="I116" i="34"/>
  <c r="I115" i="34"/>
  <c r="I112" i="34"/>
  <c r="I111" i="34"/>
  <c r="I108" i="34"/>
  <c r="I100" i="34"/>
  <c r="I79" i="34"/>
  <c r="I107" i="34"/>
  <c r="I99" i="34"/>
  <c r="I131" i="34"/>
  <c r="I106" i="34"/>
  <c r="I103" i="34"/>
  <c r="I98" i="34"/>
  <c r="I95" i="34"/>
  <c r="I91" i="34"/>
  <c r="I87" i="34"/>
  <c r="I83" i="34"/>
  <c r="I94" i="34"/>
  <c r="I90" i="34"/>
  <c r="I86" i="34"/>
  <c r="I82" i="34"/>
  <c r="I76" i="34"/>
  <c r="I55" i="34"/>
  <c r="I47" i="34"/>
  <c r="I39" i="34"/>
  <c r="I31" i="34"/>
  <c r="J1" i="34"/>
  <c r="K1" i="34" s="1"/>
  <c r="I26" i="34"/>
  <c r="I18" i="34"/>
  <c r="I71" i="34"/>
  <c r="I67" i="34"/>
  <c r="I62" i="34"/>
  <c r="I58" i="34"/>
  <c r="I53" i="34"/>
  <c r="I50" i="34"/>
  <c r="I45" i="34"/>
  <c r="I42" i="34"/>
  <c r="I37" i="34"/>
  <c r="I34" i="34"/>
  <c r="I29" i="34"/>
  <c r="I23" i="34"/>
  <c r="I15" i="34"/>
  <c r="I54" i="34"/>
  <c r="I46" i="34"/>
  <c r="I38" i="34"/>
  <c r="I30" i="34"/>
  <c r="I78" i="34"/>
  <c r="I14" i="34"/>
  <c r="I10" i="34"/>
  <c r="I22" i="34"/>
  <c r="I6" i="34"/>
  <c r="I75" i="34"/>
  <c r="I63" i="34"/>
  <c r="I61" i="34"/>
  <c r="I27" i="34"/>
  <c r="I19" i="34"/>
  <c r="I11" i="34"/>
  <c r="I7" i="34"/>
  <c r="K136" i="10"/>
  <c r="G136" i="33"/>
  <c r="I135" i="33"/>
  <c r="I133" i="33"/>
  <c r="I131" i="33"/>
  <c r="I129" i="33"/>
  <c r="I127" i="33"/>
  <c r="I125" i="33"/>
  <c r="I123" i="33"/>
  <c r="I121" i="33"/>
  <c r="I119" i="33"/>
  <c r="I117" i="33"/>
  <c r="I113" i="33"/>
  <c r="I109" i="33"/>
  <c r="I105" i="33"/>
  <c r="I101" i="33"/>
  <c r="I97" i="33"/>
  <c r="I93" i="33"/>
  <c r="I91" i="33"/>
  <c r="I87" i="33"/>
  <c r="I83" i="33"/>
  <c r="I79" i="33"/>
  <c r="I75" i="33"/>
  <c r="I73" i="33"/>
  <c r="I69" i="33"/>
  <c r="I65" i="33"/>
  <c r="I61" i="33"/>
  <c r="I57" i="33"/>
  <c r="I89" i="33"/>
  <c r="I85" i="33"/>
  <c r="I81" i="33"/>
  <c r="I77" i="33"/>
  <c r="I59" i="33"/>
  <c r="I55" i="33"/>
  <c r="I115" i="33"/>
  <c r="I107" i="33"/>
  <c r="I99" i="33"/>
  <c r="I71" i="33"/>
  <c r="I67" i="33"/>
  <c r="I63" i="33"/>
  <c r="I7" i="33"/>
  <c r="I6" i="33"/>
  <c r="I52" i="33"/>
  <c r="I48" i="33"/>
  <c r="I44" i="33"/>
  <c r="I42" i="33"/>
  <c r="I38" i="33"/>
  <c r="I34" i="33"/>
  <c r="I28" i="33"/>
  <c r="I24" i="33"/>
  <c r="I20" i="33"/>
  <c r="I16" i="33"/>
  <c r="I12" i="33"/>
  <c r="I111" i="33"/>
  <c r="I103" i="33"/>
  <c r="I95" i="33"/>
  <c r="I50" i="33"/>
  <c r="I46" i="33"/>
  <c r="I40" i="33"/>
  <c r="I36" i="33"/>
  <c r="I32" i="33"/>
  <c r="I30" i="33"/>
  <c r="I26" i="33"/>
  <c r="I22" i="33"/>
  <c r="I18" i="33"/>
  <c r="I14" i="33"/>
  <c r="I10" i="33"/>
  <c r="J1" i="33"/>
  <c r="K1" i="33" s="1"/>
  <c r="N1" i="10"/>
  <c r="O1" i="10" s="1"/>
  <c r="M25" i="10"/>
  <c r="M49" i="10"/>
  <c r="M81" i="10"/>
  <c r="M105" i="10"/>
  <c r="M129" i="10"/>
  <c r="M17" i="10"/>
  <c r="M41" i="10"/>
  <c r="M65" i="10"/>
  <c r="M89" i="10"/>
  <c r="M113" i="10"/>
  <c r="M9" i="10"/>
  <c r="M33" i="10"/>
  <c r="M57" i="10"/>
  <c r="M73" i="10"/>
  <c r="M97" i="10"/>
  <c r="M121" i="10"/>
  <c r="M20" i="10"/>
  <c r="M24" i="10"/>
  <c r="M132" i="10"/>
  <c r="M104" i="10"/>
  <c r="M128" i="10"/>
  <c r="G136" i="32"/>
  <c r="I132" i="32"/>
  <c r="I128" i="32"/>
  <c r="I124" i="32"/>
  <c r="I120" i="32"/>
  <c r="I100" i="32"/>
  <c r="I96" i="32"/>
  <c r="I92" i="32"/>
  <c r="I88" i="32"/>
  <c r="I84" i="32"/>
  <c r="I80" i="32"/>
  <c r="I76" i="32"/>
  <c r="I72" i="32"/>
  <c r="I68" i="32"/>
  <c r="I64" i="32"/>
  <c r="I60" i="32"/>
  <c r="I56" i="32"/>
  <c r="I133" i="32"/>
  <c r="I129" i="32"/>
  <c r="I125" i="32"/>
  <c r="I121" i="32"/>
  <c r="I117" i="32"/>
  <c r="I116" i="32"/>
  <c r="I113" i="32"/>
  <c r="I112" i="32"/>
  <c r="I109" i="32"/>
  <c r="I108" i="32"/>
  <c r="I105" i="32"/>
  <c r="I104" i="32"/>
  <c r="I47" i="32"/>
  <c r="I46" i="32"/>
  <c r="I43" i="32"/>
  <c r="I42" i="32"/>
  <c r="I39" i="32"/>
  <c r="I38" i="32"/>
  <c r="I34" i="32"/>
  <c r="I30" i="32"/>
  <c r="I26" i="32"/>
  <c r="I22" i="32"/>
  <c r="I18" i="32"/>
  <c r="I14" i="32"/>
  <c r="I10" i="32"/>
  <c r="I6" i="32"/>
  <c r="I23" i="32"/>
  <c r="I51" i="32"/>
  <c r="I50" i="32"/>
  <c r="I31" i="32"/>
  <c r="I19" i="32"/>
  <c r="I35" i="32"/>
  <c r="I27" i="32"/>
  <c r="I11" i="32"/>
  <c r="I4" i="32"/>
  <c r="J1" i="32"/>
  <c r="K1" i="32" s="1"/>
  <c r="I15" i="32"/>
  <c r="I7" i="32"/>
  <c r="G136" i="31"/>
  <c r="I135" i="31"/>
  <c r="I134" i="31"/>
  <c r="I133" i="31"/>
  <c r="I132" i="31"/>
  <c r="I131" i="31"/>
  <c r="I130" i="31"/>
  <c r="I129" i="31"/>
  <c r="I128" i="31"/>
  <c r="I127" i="31"/>
  <c r="I126" i="31"/>
  <c r="I125" i="31"/>
  <c r="I124" i="31"/>
  <c r="I123" i="31"/>
  <c r="I122" i="31"/>
  <c r="I121" i="31"/>
  <c r="I120" i="31"/>
  <c r="I119" i="31"/>
  <c r="I118" i="31"/>
  <c r="I117" i="31"/>
  <c r="I116" i="31"/>
  <c r="I115" i="31"/>
  <c r="I114" i="31"/>
  <c r="I113" i="31"/>
  <c r="I112" i="31"/>
  <c r="I111" i="31"/>
  <c r="I110" i="31"/>
  <c r="I109" i="31"/>
  <c r="I108" i="31"/>
  <c r="I107" i="31"/>
  <c r="I106" i="31"/>
  <c r="I105" i="31"/>
  <c r="I104" i="31"/>
  <c r="I103" i="31"/>
  <c r="I102" i="31"/>
  <c r="I101" i="31"/>
  <c r="I100" i="31"/>
  <c r="I99" i="31"/>
  <c r="I98" i="31"/>
  <c r="I97" i="31"/>
  <c r="I96" i="31"/>
  <c r="I95" i="31"/>
  <c r="I94" i="31"/>
  <c r="I93" i="31"/>
  <c r="I92" i="31"/>
  <c r="I91" i="31"/>
  <c r="I90" i="31"/>
  <c r="I89" i="31"/>
  <c r="I88" i="31"/>
  <c r="I87" i="31"/>
  <c r="I86" i="31"/>
  <c r="I85" i="31"/>
  <c r="I84" i="31"/>
  <c r="I83" i="31"/>
  <c r="I82" i="31"/>
  <c r="I81" i="31"/>
  <c r="I80" i="31"/>
  <c r="I79" i="31"/>
  <c r="I78" i="31"/>
  <c r="I77" i="31"/>
  <c r="I76" i="31"/>
  <c r="I75" i="31"/>
  <c r="I74" i="31"/>
  <c r="I73" i="31"/>
  <c r="I72" i="31"/>
  <c r="I71" i="31"/>
  <c r="I70" i="31"/>
  <c r="I69" i="31"/>
  <c r="I68" i="31"/>
  <c r="I67" i="31"/>
  <c r="I66" i="31"/>
  <c r="I65" i="31"/>
  <c r="I64" i="31"/>
  <c r="I63" i="31"/>
  <c r="I62" i="31"/>
  <c r="I61" i="31"/>
  <c r="I57" i="31"/>
  <c r="I53" i="31"/>
  <c r="I59" i="31"/>
  <c r="I55" i="31"/>
  <c r="I51" i="31"/>
  <c r="I50" i="31"/>
  <c r="I48" i="31"/>
  <c r="I46" i="31"/>
  <c r="I44" i="31"/>
  <c r="I42" i="31"/>
  <c r="I40" i="31"/>
  <c r="I38" i="31"/>
  <c r="I36" i="31"/>
  <c r="I34" i="31"/>
  <c r="I29" i="31"/>
  <c r="I27" i="31"/>
  <c r="I24" i="31"/>
  <c r="I22" i="31"/>
  <c r="I20" i="31"/>
  <c r="I18" i="31"/>
  <c r="I17" i="31"/>
  <c r="I15" i="31"/>
  <c r="I14" i="31"/>
  <c r="I12" i="31"/>
  <c r="I10" i="31"/>
  <c r="I8" i="31"/>
  <c r="I6" i="31"/>
  <c r="I60" i="31"/>
  <c r="I58" i="31"/>
  <c r="I54" i="31"/>
  <c r="I49" i="31"/>
  <c r="I47" i="31"/>
  <c r="I45" i="31"/>
  <c r="I43" i="31"/>
  <c r="I41" i="31"/>
  <c r="I39" i="31"/>
  <c r="I37" i="31"/>
  <c r="I35" i="31"/>
  <c r="I33" i="31"/>
  <c r="I32" i="31"/>
  <c r="I31" i="31"/>
  <c r="I30" i="31"/>
  <c r="I28" i="31"/>
  <c r="I26" i="31"/>
  <c r="I25" i="31"/>
  <c r="I23" i="31"/>
  <c r="I21" i="31"/>
  <c r="I19" i="31"/>
  <c r="I16" i="31"/>
  <c r="I13" i="31"/>
  <c r="I11" i="31"/>
  <c r="I9" i="31"/>
  <c r="I7" i="31"/>
  <c r="I56" i="31"/>
  <c r="I52" i="31"/>
  <c r="I5" i="31"/>
  <c r="J1" i="31"/>
  <c r="K1" i="31" s="1"/>
  <c r="I57" i="30"/>
  <c r="I102" i="30"/>
  <c r="I66" i="30"/>
  <c r="I93" i="30"/>
  <c r="I18" i="30"/>
  <c r="I62" i="30"/>
  <c r="I26" i="30"/>
  <c r="I109" i="30"/>
  <c r="I126" i="30"/>
  <c r="I14" i="30"/>
  <c r="I132" i="30"/>
  <c r="I128" i="30"/>
  <c r="I124" i="30"/>
  <c r="I120" i="30"/>
  <c r="I116" i="30"/>
  <c r="I112" i="30"/>
  <c r="I108" i="30"/>
  <c r="I104" i="30"/>
  <c r="I100" i="30"/>
  <c r="I96" i="30"/>
  <c r="I92" i="30"/>
  <c r="I88" i="30"/>
  <c r="I84" i="30"/>
  <c r="I80" i="30"/>
  <c r="I76" i="30"/>
  <c r="I72" i="30"/>
  <c r="I135" i="30"/>
  <c r="I131" i="30"/>
  <c r="I127" i="30"/>
  <c r="I123" i="30"/>
  <c r="I119" i="30"/>
  <c r="I115" i="30"/>
  <c r="I111" i="30"/>
  <c r="I107" i="30"/>
  <c r="I99" i="30"/>
  <c r="I91" i="30"/>
  <c r="I83" i="30"/>
  <c r="I75" i="30"/>
  <c r="I68" i="30"/>
  <c r="I64" i="30"/>
  <c r="I60" i="30"/>
  <c r="I56" i="30"/>
  <c r="I52" i="30"/>
  <c r="I48" i="30"/>
  <c r="I44" i="30"/>
  <c r="I40" i="30"/>
  <c r="I36" i="30"/>
  <c r="I32" i="30"/>
  <c r="I28" i="30"/>
  <c r="I24" i="30"/>
  <c r="I20" i="30"/>
  <c r="I16" i="30"/>
  <c r="I12" i="30"/>
  <c r="I8" i="30"/>
  <c r="I55" i="30"/>
  <c r="I43" i="30"/>
  <c r="I31" i="30"/>
  <c r="I27" i="30"/>
  <c r="I7" i="30"/>
  <c r="J1" i="30"/>
  <c r="K1" i="30" s="1"/>
  <c r="I59" i="30"/>
  <c r="I39" i="30"/>
  <c r="I19" i="30"/>
  <c r="I15" i="30"/>
  <c r="I103" i="30"/>
  <c r="I95" i="30"/>
  <c r="I87" i="30"/>
  <c r="I79" i="30"/>
  <c r="I71" i="30"/>
  <c r="I67" i="30"/>
  <c r="I63" i="30"/>
  <c r="I51" i="30"/>
  <c r="I47" i="30"/>
  <c r="I35" i="30"/>
  <c r="I23" i="30"/>
  <c r="I11" i="30"/>
  <c r="I89" i="30"/>
  <c r="I98" i="30"/>
  <c r="I69" i="30"/>
  <c r="I29" i="30"/>
  <c r="I122" i="30"/>
  <c r="I94" i="30"/>
  <c r="I61" i="30"/>
  <c r="I6" i="30"/>
  <c r="I118" i="30"/>
  <c r="I38" i="30"/>
  <c r="I74" i="30"/>
  <c r="I45" i="30"/>
  <c r="I21" i="30"/>
  <c r="I129" i="30"/>
  <c r="I113" i="30"/>
  <c r="I86" i="30"/>
  <c r="I46" i="30"/>
  <c r="I4" i="30"/>
  <c r="G136" i="30"/>
  <c r="I101" i="30"/>
  <c r="I85" i="30"/>
  <c r="I42" i="30"/>
  <c r="I106" i="30"/>
  <c r="I105" i="30"/>
  <c r="I73" i="30"/>
  <c r="I50" i="30"/>
  <c r="I133" i="30"/>
  <c r="I117" i="30"/>
  <c r="I54" i="30"/>
  <c r="I10" i="30"/>
  <c r="I37" i="30"/>
  <c r="I13" i="30"/>
  <c r="I58" i="30"/>
  <c r="I53" i="30"/>
  <c r="I134" i="30"/>
  <c r="I130" i="30"/>
  <c r="I114" i="30"/>
  <c r="I97" i="30"/>
  <c r="I81" i="30"/>
  <c r="I70" i="30"/>
  <c r="I22" i="30"/>
  <c r="I125" i="30"/>
  <c r="I110" i="30"/>
  <c r="I78" i="30"/>
  <c r="I5" i="30"/>
  <c r="I34" i="30"/>
  <c r="I90" i="30"/>
  <c r="I41" i="30"/>
  <c r="I25" i="30"/>
  <c r="I30" i="30"/>
  <c r="I82" i="30"/>
  <c r="I65" i="30"/>
  <c r="I49" i="30"/>
  <c r="I17" i="30"/>
  <c r="I136" i="10"/>
  <c r="H138" i="29"/>
  <c r="H139" i="29" s="1"/>
  <c r="F137" i="10"/>
  <c r="G136" i="10"/>
  <c r="I136" i="34" l="1"/>
  <c r="K135" i="34"/>
  <c r="K131" i="34"/>
  <c r="K127" i="34"/>
  <c r="K123" i="34"/>
  <c r="K119" i="34"/>
  <c r="K115" i="34"/>
  <c r="K111" i="34"/>
  <c r="K121" i="34"/>
  <c r="K117" i="34"/>
  <c r="K113" i="34"/>
  <c r="K107" i="34"/>
  <c r="K99" i="34"/>
  <c r="K91" i="34"/>
  <c r="K83" i="34"/>
  <c r="K81" i="34"/>
  <c r="K128" i="34"/>
  <c r="K109" i="34"/>
  <c r="K103" i="34"/>
  <c r="K101" i="34"/>
  <c r="K95" i="34"/>
  <c r="K93" i="34"/>
  <c r="K87" i="34"/>
  <c r="K132" i="34"/>
  <c r="K124" i="34"/>
  <c r="K120" i="34"/>
  <c r="K116" i="34"/>
  <c r="K112" i="34"/>
  <c r="K108" i="34"/>
  <c r="K100" i="34"/>
  <c r="K71" i="34"/>
  <c r="K63" i="34"/>
  <c r="K79" i="34"/>
  <c r="K77" i="34"/>
  <c r="K75" i="34"/>
  <c r="K73" i="34"/>
  <c r="K67" i="34"/>
  <c r="K65" i="34"/>
  <c r="K92" i="34"/>
  <c r="K88" i="34"/>
  <c r="K84" i="34"/>
  <c r="K80" i="34"/>
  <c r="K72" i="34"/>
  <c r="K68" i="34"/>
  <c r="K64" i="34"/>
  <c r="K54" i="34"/>
  <c r="K46" i="34"/>
  <c r="K38" i="34"/>
  <c r="K30" i="34"/>
  <c r="K40" i="34"/>
  <c r="K34" i="34"/>
  <c r="K23" i="34"/>
  <c r="K15" i="34"/>
  <c r="K7" i="34"/>
  <c r="K24" i="34"/>
  <c r="K20" i="34"/>
  <c r="K16" i="34"/>
  <c r="K48" i="34"/>
  <c r="K32" i="34"/>
  <c r="K27" i="34"/>
  <c r="K19" i="34"/>
  <c r="K58" i="34"/>
  <c r="K56" i="34"/>
  <c r="K50" i="34"/>
  <c r="K42" i="34"/>
  <c r="K11" i="34"/>
  <c r="L1" i="34"/>
  <c r="M1" i="34" s="1"/>
  <c r="K55" i="34"/>
  <c r="K47" i="34"/>
  <c r="K39" i="34"/>
  <c r="K31" i="34"/>
  <c r="K12" i="34"/>
  <c r="K4" i="34"/>
  <c r="K8" i="34"/>
  <c r="K17" i="34"/>
  <c r="K51" i="34"/>
  <c r="K57" i="34"/>
  <c r="K10" i="34"/>
  <c r="K26" i="34"/>
  <c r="K53" i="34"/>
  <c r="K133" i="34"/>
  <c r="K134" i="34"/>
  <c r="K98" i="34"/>
  <c r="K106" i="34"/>
  <c r="K130" i="34"/>
  <c r="K35" i="34"/>
  <c r="K21" i="34"/>
  <c r="K49" i="34"/>
  <c r="K70" i="34"/>
  <c r="K96" i="34"/>
  <c r="K6" i="34"/>
  <c r="K14" i="34"/>
  <c r="K29" i="34"/>
  <c r="K37" i="34"/>
  <c r="K45" i="34"/>
  <c r="K28" i="34"/>
  <c r="K44" i="34"/>
  <c r="K60" i="34"/>
  <c r="K102" i="34"/>
  <c r="K69" i="34"/>
  <c r="K76" i="34"/>
  <c r="K110" i="34"/>
  <c r="K104" i="34"/>
  <c r="K129" i="34"/>
  <c r="K33" i="34"/>
  <c r="K22" i="34"/>
  <c r="K59" i="34"/>
  <c r="K36" i="34"/>
  <c r="K52" i="34"/>
  <c r="K125" i="34"/>
  <c r="K25" i="34"/>
  <c r="K5" i="34"/>
  <c r="K41" i="34"/>
  <c r="K18" i="34"/>
  <c r="K61" i="34"/>
  <c r="K66" i="34"/>
  <c r="K74" i="34"/>
  <c r="K85" i="34"/>
  <c r="K62" i="34"/>
  <c r="K82" i="34"/>
  <c r="K86" i="34"/>
  <c r="K90" i="34"/>
  <c r="K94" i="34"/>
  <c r="K114" i="34"/>
  <c r="K118" i="34"/>
  <c r="K122" i="34"/>
  <c r="K126" i="34"/>
  <c r="K89" i="34"/>
  <c r="K97" i="34"/>
  <c r="K9" i="34"/>
  <c r="K13" i="34"/>
  <c r="K43" i="34"/>
  <c r="K78" i="34"/>
  <c r="K105" i="34"/>
  <c r="I136" i="33"/>
  <c r="K135" i="33"/>
  <c r="K133" i="33"/>
  <c r="K131" i="33"/>
  <c r="K132" i="33"/>
  <c r="K114" i="33"/>
  <c r="K113" i="33"/>
  <c r="K110" i="33"/>
  <c r="K109" i="33"/>
  <c r="K106" i="33"/>
  <c r="K105" i="33"/>
  <c r="K102" i="33"/>
  <c r="K101" i="33"/>
  <c r="K98" i="33"/>
  <c r="K97" i="33"/>
  <c r="K94" i="33"/>
  <c r="K93" i="33"/>
  <c r="K90" i="33"/>
  <c r="K89" i="33"/>
  <c r="K86" i="33"/>
  <c r="K85" i="33"/>
  <c r="K82" i="33"/>
  <c r="K81" i="33"/>
  <c r="K78" i="33"/>
  <c r="K77" i="33"/>
  <c r="K130" i="33"/>
  <c r="K129" i="33"/>
  <c r="K128" i="33"/>
  <c r="K127" i="33"/>
  <c r="K126" i="33"/>
  <c r="K125" i="33"/>
  <c r="K124" i="33"/>
  <c r="K123" i="33"/>
  <c r="K122" i="33"/>
  <c r="K121" i="33"/>
  <c r="K120" i="33"/>
  <c r="K119" i="33"/>
  <c r="K118" i="33"/>
  <c r="K117" i="33"/>
  <c r="K115" i="33"/>
  <c r="K111" i="33"/>
  <c r="K107" i="33"/>
  <c r="K103" i="33"/>
  <c r="K99" i="33"/>
  <c r="K95" i="33"/>
  <c r="K91" i="33"/>
  <c r="K87" i="33"/>
  <c r="K83" i="33"/>
  <c r="K79" i="33"/>
  <c r="K75" i="33"/>
  <c r="K71" i="33"/>
  <c r="K67" i="33"/>
  <c r="K63" i="33"/>
  <c r="K134" i="33"/>
  <c r="K59" i="33"/>
  <c r="K55" i="33"/>
  <c r="K73" i="33"/>
  <c r="K69" i="33"/>
  <c r="K65" i="33"/>
  <c r="K61" i="33"/>
  <c r="K57" i="33"/>
  <c r="K62" i="33"/>
  <c r="K74" i="33"/>
  <c r="K70" i="33"/>
  <c r="K66" i="33"/>
  <c r="K58" i="33"/>
  <c r="K54" i="33"/>
  <c r="L1" i="33"/>
  <c r="M1" i="33" s="1"/>
  <c r="K16" i="33"/>
  <c r="K24" i="33"/>
  <c r="K32" i="33"/>
  <c r="K40" i="33"/>
  <c r="K48" i="33"/>
  <c r="K88" i="33"/>
  <c r="K104" i="33"/>
  <c r="K60" i="33"/>
  <c r="K38" i="33"/>
  <c r="K84" i="33"/>
  <c r="K5" i="33"/>
  <c r="K11" i="33"/>
  <c r="K7" i="33"/>
  <c r="K18" i="33"/>
  <c r="K26" i="33"/>
  <c r="K34" i="33"/>
  <c r="K42" i="33"/>
  <c r="K50" i="33"/>
  <c r="K76" i="33"/>
  <c r="K92" i="33"/>
  <c r="K108" i="33"/>
  <c r="K64" i="33"/>
  <c r="K68" i="33"/>
  <c r="K72" i="33"/>
  <c r="K14" i="33"/>
  <c r="K22" i="33"/>
  <c r="K46" i="33"/>
  <c r="K100" i="33"/>
  <c r="K8" i="33"/>
  <c r="K13" i="33"/>
  <c r="K15" i="33"/>
  <c r="K17" i="33"/>
  <c r="K19" i="33"/>
  <c r="K21" i="33"/>
  <c r="K23" i="33"/>
  <c r="K25" i="33"/>
  <c r="K27" i="33"/>
  <c r="K29" i="33"/>
  <c r="K31" i="33"/>
  <c r="K33" i="33"/>
  <c r="K35" i="33"/>
  <c r="K37" i="33"/>
  <c r="K39" i="33"/>
  <c r="K41" i="33"/>
  <c r="K43" i="33"/>
  <c r="K45" i="33"/>
  <c r="K47" i="33"/>
  <c r="K49" i="33"/>
  <c r="K51" i="33"/>
  <c r="K53" i="33"/>
  <c r="K9" i="33"/>
  <c r="K6" i="33"/>
  <c r="K10" i="33"/>
  <c r="K12" i="33"/>
  <c r="K20" i="33"/>
  <c r="K28" i="33"/>
  <c r="K36" i="33"/>
  <c r="K44" i="33"/>
  <c r="K52" i="33"/>
  <c r="K80" i="33"/>
  <c r="K96" i="33"/>
  <c r="K112" i="33"/>
  <c r="K56" i="33"/>
  <c r="K4" i="33"/>
  <c r="K30" i="33"/>
  <c r="K116" i="33"/>
  <c r="M136" i="10"/>
  <c r="P1" i="10"/>
  <c r="Q1" i="10" s="1"/>
  <c r="R1" i="10" s="1"/>
  <c r="S1" i="10" s="1"/>
  <c r="I136" i="32"/>
  <c r="K116" i="32"/>
  <c r="K115" i="32"/>
  <c r="K112" i="32"/>
  <c r="K111" i="32"/>
  <c r="K108" i="32"/>
  <c r="K107" i="32"/>
  <c r="K104" i="32"/>
  <c r="K50" i="32"/>
  <c r="K49" i="32"/>
  <c r="K48" i="32"/>
  <c r="K45" i="32"/>
  <c r="K44" i="32"/>
  <c r="K41" i="32"/>
  <c r="K40" i="32"/>
  <c r="K132" i="32"/>
  <c r="K124" i="32"/>
  <c r="L1" i="32"/>
  <c r="M1" i="32" s="1"/>
  <c r="K100" i="32"/>
  <c r="K84" i="32"/>
  <c r="K76" i="32"/>
  <c r="K72" i="32"/>
  <c r="K68" i="32"/>
  <c r="K60" i="32"/>
  <c r="K56" i="32"/>
  <c r="K23" i="32"/>
  <c r="K19" i="32"/>
  <c r="K15" i="32"/>
  <c r="K11" i="32"/>
  <c r="K128" i="32"/>
  <c r="K34" i="32"/>
  <c r="K26" i="32"/>
  <c r="K22" i="32"/>
  <c r="K96" i="32"/>
  <c r="K92" i="32"/>
  <c r="K88" i="32"/>
  <c r="K80" i="32"/>
  <c r="K64" i="32"/>
  <c r="K35" i="32"/>
  <c r="K31" i="32"/>
  <c r="K27" i="32"/>
  <c r="K7" i="32"/>
  <c r="K4" i="32"/>
  <c r="K120" i="32"/>
  <c r="K46" i="32"/>
  <c r="K42" i="32"/>
  <c r="K38" i="32"/>
  <c r="K30" i="32"/>
  <c r="K18" i="32"/>
  <c r="K14" i="32"/>
  <c r="K10" i="32"/>
  <c r="K6" i="32"/>
  <c r="K86" i="32"/>
  <c r="K39" i="32"/>
  <c r="K47" i="32"/>
  <c r="K58" i="32"/>
  <c r="K78" i="32"/>
  <c r="K5" i="32"/>
  <c r="K20" i="32"/>
  <c r="K28" i="32"/>
  <c r="K36" i="32"/>
  <c r="K53" i="32"/>
  <c r="K55" i="32"/>
  <c r="K61" i="32"/>
  <c r="K63" i="32"/>
  <c r="K69" i="32"/>
  <c r="K71" i="32"/>
  <c r="K77" i="32"/>
  <c r="K79" i="32"/>
  <c r="K85" i="32"/>
  <c r="K87" i="32"/>
  <c r="K93" i="32"/>
  <c r="K97" i="32"/>
  <c r="K101" i="32"/>
  <c r="K98" i="32"/>
  <c r="K103" i="32"/>
  <c r="K105" i="32"/>
  <c r="K130" i="32"/>
  <c r="K13" i="32"/>
  <c r="K66" i="32"/>
  <c r="K43" i="32"/>
  <c r="K12" i="32"/>
  <c r="K32" i="32"/>
  <c r="K59" i="32"/>
  <c r="K65" i="32"/>
  <c r="K75" i="32"/>
  <c r="K83" i="32"/>
  <c r="K51" i="32"/>
  <c r="K95" i="32"/>
  <c r="K113" i="32"/>
  <c r="K122" i="32"/>
  <c r="K37" i="32"/>
  <c r="K62" i="32"/>
  <c r="K16" i="32"/>
  <c r="K119" i="32"/>
  <c r="K123" i="32"/>
  <c r="K127" i="32"/>
  <c r="K131" i="32"/>
  <c r="K91" i="32"/>
  <c r="K102" i="32"/>
  <c r="K110" i="32"/>
  <c r="K117" i="32"/>
  <c r="K133" i="32"/>
  <c r="K9" i="32"/>
  <c r="K21" i="32"/>
  <c r="K17" i="32"/>
  <c r="K25" i="32"/>
  <c r="K54" i="32"/>
  <c r="K70" i="32"/>
  <c r="K74" i="32"/>
  <c r="K82" i="32"/>
  <c r="K8" i="32"/>
  <c r="K52" i="32"/>
  <c r="K94" i="32"/>
  <c r="K99" i="32"/>
  <c r="K106" i="32"/>
  <c r="K114" i="32"/>
  <c r="K109" i="32"/>
  <c r="K121" i="32"/>
  <c r="K129" i="32"/>
  <c r="K118" i="32"/>
  <c r="K134" i="32"/>
  <c r="K33" i="32"/>
  <c r="K29" i="32"/>
  <c r="K24" i="32"/>
  <c r="K57" i="32"/>
  <c r="K67" i="32"/>
  <c r="K73" i="32"/>
  <c r="K81" i="32"/>
  <c r="K89" i="32"/>
  <c r="K90" i="32"/>
  <c r="K135" i="32"/>
  <c r="K125" i="32"/>
  <c r="K126" i="32"/>
  <c r="I136" i="31"/>
  <c r="K135" i="31"/>
  <c r="K134" i="31"/>
  <c r="K133" i="31"/>
  <c r="K132" i="31"/>
  <c r="K131" i="31"/>
  <c r="K130" i="31"/>
  <c r="K129" i="31"/>
  <c r="K128" i="31"/>
  <c r="K127" i="31"/>
  <c r="K126" i="31"/>
  <c r="K125" i="31"/>
  <c r="K124" i="31"/>
  <c r="K123" i="31"/>
  <c r="K122" i="31"/>
  <c r="K121" i="31"/>
  <c r="K120" i="31"/>
  <c r="K119" i="31"/>
  <c r="K118" i="31"/>
  <c r="K117" i="31"/>
  <c r="K116" i="31"/>
  <c r="K115" i="31"/>
  <c r="K114" i="31"/>
  <c r="K113" i="31"/>
  <c r="K112" i="31"/>
  <c r="K111" i="31"/>
  <c r="K110" i="31"/>
  <c r="K109" i="31"/>
  <c r="K108" i="31"/>
  <c r="K107" i="31"/>
  <c r="K106" i="31"/>
  <c r="K105" i="31"/>
  <c r="K104" i="31"/>
  <c r="K103" i="31"/>
  <c r="K102" i="31"/>
  <c r="K101" i="31"/>
  <c r="K100" i="31"/>
  <c r="K99" i="31"/>
  <c r="K98" i="31"/>
  <c r="K97" i="31"/>
  <c r="K96" i="31"/>
  <c r="K95" i="31"/>
  <c r="K94" i="31"/>
  <c r="K93" i="31"/>
  <c r="K92" i="31"/>
  <c r="K91" i="31"/>
  <c r="K90" i="31"/>
  <c r="K89" i="31"/>
  <c r="K88" i="31"/>
  <c r="K87" i="31"/>
  <c r="K86" i="31"/>
  <c r="K85" i="31"/>
  <c r="K84" i="31"/>
  <c r="K83" i="31"/>
  <c r="K82" i="31"/>
  <c r="K81" i="31"/>
  <c r="K80" i="31"/>
  <c r="K79" i="31"/>
  <c r="K78" i="31"/>
  <c r="K77" i="31"/>
  <c r="K76" i="31"/>
  <c r="K75" i="31"/>
  <c r="K74" i="31"/>
  <c r="K73" i="31"/>
  <c r="K72" i="31"/>
  <c r="K71" i="31"/>
  <c r="K70" i="31"/>
  <c r="K69" i="31"/>
  <c r="K58" i="31"/>
  <c r="K54" i="31"/>
  <c r="K34" i="31"/>
  <c r="K30" i="31"/>
  <c r="K28" i="31"/>
  <c r="K26" i="31"/>
  <c r="K24" i="31"/>
  <c r="K22" i="31"/>
  <c r="K20" i="31"/>
  <c r="K18" i="31"/>
  <c r="K16" i="31"/>
  <c r="K14" i="31"/>
  <c r="K12" i="31"/>
  <c r="K10" i="31"/>
  <c r="K8" i="31"/>
  <c r="K6" i="31"/>
  <c r="L1" i="31"/>
  <c r="M1" i="31" s="1"/>
  <c r="K60" i="31"/>
  <c r="K67" i="31"/>
  <c r="K63" i="31"/>
  <c r="K57" i="31"/>
  <c r="K53" i="31"/>
  <c r="K68" i="31"/>
  <c r="K66" i="31"/>
  <c r="K64" i="31"/>
  <c r="K62" i="31"/>
  <c r="K59" i="31"/>
  <c r="K55" i="31"/>
  <c r="K51" i="31"/>
  <c r="K50" i="31"/>
  <c r="K49" i="31"/>
  <c r="K48" i="31"/>
  <c r="K47" i="31"/>
  <c r="K46" i="31"/>
  <c r="K45" i="31"/>
  <c r="K44" i="31"/>
  <c r="K43" i="31"/>
  <c r="K42" i="31"/>
  <c r="K41" i="31"/>
  <c r="K40" i="31"/>
  <c r="K39" i="31"/>
  <c r="K38" i="31"/>
  <c r="K37" i="31"/>
  <c r="K36" i="31"/>
  <c r="K35" i="31"/>
  <c r="K33" i="31"/>
  <c r="K32" i="31"/>
  <c r="K31" i="31"/>
  <c r="K29" i="31"/>
  <c r="K27" i="31"/>
  <c r="K25" i="31"/>
  <c r="K23" i="31"/>
  <c r="K21" i="31"/>
  <c r="K19" i="31"/>
  <c r="K17" i="31"/>
  <c r="K15" i="31"/>
  <c r="K13" i="31"/>
  <c r="K11" i="31"/>
  <c r="K9" i="31"/>
  <c r="K7" i="31"/>
  <c r="K56" i="31"/>
  <c r="K52" i="31"/>
  <c r="K5" i="31"/>
  <c r="K65" i="31"/>
  <c r="K61" i="31"/>
  <c r="K4" i="31"/>
  <c r="I136" i="30"/>
  <c r="G137" i="30" s="1"/>
  <c r="M108" i="34" l="1"/>
  <c r="M106" i="34"/>
  <c r="M100" i="34"/>
  <c r="M98" i="34"/>
  <c r="M129" i="34"/>
  <c r="M125" i="34"/>
  <c r="M121" i="34"/>
  <c r="M117" i="34"/>
  <c r="M113" i="34"/>
  <c r="M105" i="34"/>
  <c r="M97" i="34"/>
  <c r="M78" i="34"/>
  <c r="M76" i="34"/>
  <c r="M73" i="34"/>
  <c r="M69" i="34"/>
  <c r="M65" i="34"/>
  <c r="N1" i="34"/>
  <c r="O1" i="34" s="1"/>
  <c r="M37" i="34"/>
  <c r="M60" i="34"/>
  <c r="M62" i="34"/>
  <c r="M45" i="34"/>
  <c r="M39" i="34"/>
  <c r="M93" i="34"/>
  <c r="M89" i="34"/>
  <c r="M85" i="34"/>
  <c r="M81" i="34"/>
  <c r="M61" i="34"/>
  <c r="M55" i="34"/>
  <c r="M53" i="34"/>
  <c r="M47" i="34"/>
  <c r="M31" i="34"/>
  <c r="M29" i="34"/>
  <c r="M52" i="34"/>
  <c r="M44" i="34"/>
  <c r="M36" i="34"/>
  <c r="M28" i="34"/>
  <c r="M5" i="34"/>
  <c r="M23" i="34"/>
  <c r="M11" i="34"/>
  <c r="M10" i="34"/>
  <c r="M26" i="34"/>
  <c r="M13" i="34"/>
  <c r="M46" i="34"/>
  <c r="M70" i="34"/>
  <c r="M96" i="34"/>
  <c r="M91" i="34"/>
  <c r="M72" i="34"/>
  <c r="M25" i="34"/>
  <c r="M43" i="34"/>
  <c r="M59" i="34"/>
  <c r="M75" i="34"/>
  <c r="M77" i="34"/>
  <c r="M79" i="34"/>
  <c r="M107" i="34"/>
  <c r="M131" i="34"/>
  <c r="M103" i="34"/>
  <c r="M114" i="34"/>
  <c r="M126" i="34"/>
  <c r="M112" i="34"/>
  <c r="M128" i="34"/>
  <c r="M15" i="34"/>
  <c r="M40" i="34"/>
  <c r="M54" i="34"/>
  <c r="M4" i="34"/>
  <c r="M74" i="34"/>
  <c r="M110" i="34"/>
  <c r="M56" i="34"/>
  <c r="M19" i="34"/>
  <c r="M6" i="34"/>
  <c r="M48" i="34"/>
  <c r="M14" i="34"/>
  <c r="M21" i="34"/>
  <c r="M38" i="34"/>
  <c r="M83" i="34"/>
  <c r="M16" i="34"/>
  <c r="M8" i="34"/>
  <c r="M101" i="34"/>
  <c r="M33" i="34"/>
  <c r="M49" i="34"/>
  <c r="M63" i="34"/>
  <c r="M82" i="34"/>
  <c r="M90" i="34"/>
  <c r="M84" i="34"/>
  <c r="M88" i="34"/>
  <c r="M111" i="34"/>
  <c r="M115" i="34"/>
  <c r="M119" i="34"/>
  <c r="M123" i="34"/>
  <c r="M127" i="34"/>
  <c r="M95" i="34"/>
  <c r="M133" i="34"/>
  <c r="M118" i="34"/>
  <c r="M116" i="34"/>
  <c r="M7" i="34"/>
  <c r="M34" i="34"/>
  <c r="M99" i="34"/>
  <c r="M71" i="34"/>
  <c r="M80" i="34"/>
  <c r="M124" i="34"/>
  <c r="M132" i="34"/>
  <c r="M32" i="34"/>
  <c r="M9" i="34"/>
  <c r="M27" i="34"/>
  <c r="M18" i="34"/>
  <c r="M30" i="34"/>
  <c r="M87" i="34"/>
  <c r="M24" i="34"/>
  <c r="M12" i="34"/>
  <c r="M58" i="34"/>
  <c r="M68" i="34"/>
  <c r="M109" i="34"/>
  <c r="M20" i="34"/>
  <c r="M35" i="34"/>
  <c r="M51" i="34"/>
  <c r="M67" i="34"/>
  <c r="M102" i="34"/>
  <c r="M135" i="34"/>
  <c r="M104" i="34"/>
  <c r="M122" i="34"/>
  <c r="M120" i="34"/>
  <c r="M22" i="34"/>
  <c r="M42" i="34"/>
  <c r="M50" i="34"/>
  <c r="M64" i="34"/>
  <c r="M17" i="34"/>
  <c r="M66" i="34"/>
  <c r="M41" i="34"/>
  <c r="M57" i="34"/>
  <c r="M86" i="34"/>
  <c r="M94" i="34"/>
  <c r="M92" i="34"/>
  <c r="M130" i="34"/>
  <c r="M134" i="34"/>
  <c r="K136" i="34"/>
  <c r="K136" i="33"/>
  <c r="M116" i="33"/>
  <c r="M112" i="33"/>
  <c r="M108" i="33"/>
  <c r="M104" i="33"/>
  <c r="M100" i="33"/>
  <c r="M96" i="33"/>
  <c r="M92" i="33"/>
  <c r="M88" i="33"/>
  <c r="M84" i="33"/>
  <c r="M80" i="33"/>
  <c r="M76" i="33"/>
  <c r="M114" i="33"/>
  <c r="M110" i="33"/>
  <c r="M106" i="33"/>
  <c r="M102" i="33"/>
  <c r="M98" i="33"/>
  <c r="M94" i="33"/>
  <c r="M90" i="33"/>
  <c r="M86" i="33"/>
  <c r="M82" i="33"/>
  <c r="M78" i="33"/>
  <c r="M74" i="33"/>
  <c r="M70" i="33"/>
  <c r="M66" i="33"/>
  <c r="M53" i="33"/>
  <c r="M51" i="33"/>
  <c r="M49" i="33"/>
  <c r="M47" i="33"/>
  <c r="M45" i="33"/>
  <c r="M43" i="33"/>
  <c r="M41" i="33"/>
  <c r="M39" i="33"/>
  <c r="M37" i="33"/>
  <c r="M35" i="33"/>
  <c r="M33" i="33"/>
  <c r="M31" i="33"/>
  <c r="M29" i="33"/>
  <c r="M27" i="33"/>
  <c r="M25" i="33"/>
  <c r="M23" i="33"/>
  <c r="M21" i="33"/>
  <c r="M19" i="33"/>
  <c r="M17" i="33"/>
  <c r="M15" i="33"/>
  <c r="M13" i="33"/>
  <c r="M11" i="33"/>
  <c r="M8" i="33"/>
  <c r="M4" i="33"/>
  <c r="N1" i="33"/>
  <c r="O1" i="33" s="1"/>
  <c r="M7" i="33"/>
  <c r="M72" i="33"/>
  <c r="M68" i="33"/>
  <c r="M64" i="33"/>
  <c r="M9" i="33"/>
  <c r="M54" i="33"/>
  <c r="M5" i="33"/>
  <c r="M89" i="33"/>
  <c r="M61" i="33"/>
  <c r="M119" i="33"/>
  <c r="M16" i="33"/>
  <c r="M28" i="33"/>
  <c r="M36" i="33"/>
  <c r="M44" i="33"/>
  <c r="M52" i="33"/>
  <c r="M79" i="33"/>
  <c r="M18" i="33"/>
  <c r="M55" i="33"/>
  <c r="M97" i="33"/>
  <c r="M113" i="33"/>
  <c r="M129" i="33"/>
  <c r="M95" i="33"/>
  <c r="M111" i="33"/>
  <c r="M120" i="33"/>
  <c r="M128" i="33"/>
  <c r="M81" i="33"/>
  <c r="M12" i="33"/>
  <c r="M34" i="33"/>
  <c r="M67" i="33"/>
  <c r="M75" i="33"/>
  <c r="M93" i="33"/>
  <c r="M135" i="33"/>
  <c r="M126" i="33"/>
  <c r="M6" i="33"/>
  <c r="M62" i="33"/>
  <c r="M10" i="33"/>
  <c r="M133" i="33"/>
  <c r="M123" i="33"/>
  <c r="M22" i="33"/>
  <c r="M30" i="33"/>
  <c r="M38" i="33"/>
  <c r="M46" i="33"/>
  <c r="M83" i="33"/>
  <c r="M20" i="33"/>
  <c r="M101" i="33"/>
  <c r="M117" i="33"/>
  <c r="M99" i="33"/>
  <c r="M115" i="33"/>
  <c r="M131" i="33"/>
  <c r="M122" i="33"/>
  <c r="M130" i="33"/>
  <c r="M132" i="33"/>
  <c r="M85" i="33"/>
  <c r="M26" i="33"/>
  <c r="M42" i="33"/>
  <c r="M63" i="33"/>
  <c r="M71" i="33"/>
  <c r="M14" i="33"/>
  <c r="M125" i="33"/>
  <c r="M134" i="33"/>
  <c r="M56" i="33"/>
  <c r="M60" i="33"/>
  <c r="M77" i="33"/>
  <c r="M58" i="33"/>
  <c r="M127" i="33"/>
  <c r="M24" i="33"/>
  <c r="M32" i="33"/>
  <c r="M40" i="33"/>
  <c r="M48" i="33"/>
  <c r="M65" i="33"/>
  <c r="M69" i="33"/>
  <c r="M73" i="33"/>
  <c r="M87" i="33"/>
  <c r="M59" i="33"/>
  <c r="M105" i="33"/>
  <c r="M121" i="33"/>
  <c r="M103" i="33"/>
  <c r="M124" i="33"/>
  <c r="M57" i="33"/>
  <c r="M50" i="33"/>
  <c r="M91" i="33"/>
  <c r="M109" i="33"/>
  <c r="M107" i="33"/>
  <c r="M118" i="33"/>
  <c r="O136" i="10"/>
  <c r="G137" i="10" s="1"/>
  <c r="K136" i="32"/>
  <c r="M114" i="32"/>
  <c r="M110" i="32"/>
  <c r="M106" i="32"/>
  <c r="M111" i="32"/>
  <c r="M103" i="32"/>
  <c r="M101" i="32"/>
  <c r="M99" i="32"/>
  <c r="M97" i="32"/>
  <c r="M95" i="32"/>
  <c r="M93" i="32"/>
  <c r="M91" i="32"/>
  <c r="M89" i="32"/>
  <c r="M87" i="32"/>
  <c r="M85" i="32"/>
  <c r="M83" i="32"/>
  <c r="M81" i="32"/>
  <c r="M79" i="32"/>
  <c r="M77" i="32"/>
  <c r="M75" i="32"/>
  <c r="M73" i="32"/>
  <c r="M71" i="32"/>
  <c r="M69" i="32"/>
  <c r="M67" i="32"/>
  <c r="M65" i="32"/>
  <c r="M63" i="32"/>
  <c r="M61" i="32"/>
  <c r="M59" i="32"/>
  <c r="M57" i="32"/>
  <c r="M55" i="32"/>
  <c r="M53" i="32"/>
  <c r="M107" i="32"/>
  <c r="M98" i="32"/>
  <c r="M94" i="32"/>
  <c r="M90" i="32"/>
  <c r="M48" i="32"/>
  <c r="M47" i="32"/>
  <c r="M45" i="32"/>
  <c r="M43" i="32"/>
  <c r="M41" i="32"/>
  <c r="M39" i="32"/>
  <c r="M115" i="32"/>
  <c r="M102" i="32"/>
  <c r="M49" i="32"/>
  <c r="M44" i="32"/>
  <c r="M40" i="32"/>
  <c r="N1" i="32"/>
  <c r="O1" i="32" s="1"/>
  <c r="M7" i="32"/>
  <c r="M15" i="32"/>
  <c r="M9" i="32"/>
  <c r="M19" i="32"/>
  <c r="M35" i="32"/>
  <c r="M13" i="32"/>
  <c r="M24" i="32"/>
  <c r="M52" i="32"/>
  <c r="M64" i="32"/>
  <c r="M14" i="32"/>
  <c r="M82" i="32"/>
  <c r="M37" i="32"/>
  <c r="M30" i="32"/>
  <c r="M38" i="32"/>
  <c r="M46" i="32"/>
  <c r="M70" i="32"/>
  <c r="M117" i="32"/>
  <c r="M108" i="32"/>
  <c r="M119" i="32"/>
  <c r="M135" i="32"/>
  <c r="M120" i="32"/>
  <c r="M128" i="32"/>
  <c r="M5" i="32"/>
  <c r="M25" i="32"/>
  <c r="M18" i="32"/>
  <c r="M113" i="32"/>
  <c r="M84" i="32"/>
  <c r="M50" i="32"/>
  <c r="M125" i="32"/>
  <c r="M129" i="32"/>
  <c r="M127" i="32"/>
  <c r="M124" i="32"/>
  <c r="M132" i="32"/>
  <c r="M4" i="32"/>
  <c r="M8" i="32"/>
  <c r="M16" i="32"/>
  <c r="M31" i="32"/>
  <c r="M17" i="32"/>
  <c r="M20" i="32"/>
  <c r="M36" i="32"/>
  <c r="M33" i="32"/>
  <c r="M60" i="32"/>
  <c r="M72" i="32"/>
  <c r="M80" i="32"/>
  <c r="M66" i="32"/>
  <c r="M29" i="32"/>
  <c r="M88" i="32"/>
  <c r="M34" i="32"/>
  <c r="M62" i="32"/>
  <c r="M86" i="32"/>
  <c r="M109" i="32"/>
  <c r="M92" i="32"/>
  <c r="M96" i="32"/>
  <c r="M100" i="32"/>
  <c r="M104" i="32"/>
  <c r="M126" i="32"/>
  <c r="M58" i="32"/>
  <c r="M12" i="32"/>
  <c r="M23" i="32"/>
  <c r="M11" i="32"/>
  <c r="M28" i="32"/>
  <c r="M21" i="32"/>
  <c r="M22" i="32"/>
  <c r="M105" i="32"/>
  <c r="M51" i="32"/>
  <c r="M68" i="32"/>
  <c r="M6" i="32"/>
  <c r="M26" i="32"/>
  <c r="M74" i="32"/>
  <c r="M112" i="32"/>
  <c r="M123" i="32"/>
  <c r="M122" i="32"/>
  <c r="M130" i="32"/>
  <c r="M27" i="32"/>
  <c r="M32" i="32"/>
  <c r="M10" i="32"/>
  <c r="M54" i="32"/>
  <c r="M56" i="32"/>
  <c r="M76" i="32"/>
  <c r="M42" i="32"/>
  <c r="M78" i="32"/>
  <c r="M116" i="32"/>
  <c r="M121" i="32"/>
  <c r="M133" i="32"/>
  <c r="M131" i="32"/>
  <c r="M118" i="32"/>
  <c r="M134" i="32"/>
  <c r="K136" i="31"/>
  <c r="G137" i="31" s="1"/>
  <c r="M136" i="34" l="1"/>
  <c r="O135" i="34"/>
  <c r="O131" i="34"/>
  <c r="O127" i="34"/>
  <c r="O130" i="34"/>
  <c r="O103" i="34"/>
  <c r="O95" i="34"/>
  <c r="O134" i="34"/>
  <c r="O126" i="34"/>
  <c r="O123" i="34"/>
  <c r="O122" i="34"/>
  <c r="O119" i="34"/>
  <c r="O118" i="34"/>
  <c r="O115" i="34"/>
  <c r="O114" i="34"/>
  <c r="O111" i="34"/>
  <c r="O107" i="34"/>
  <c r="O99" i="34"/>
  <c r="O77" i="34"/>
  <c r="O27" i="34"/>
  <c r="O23" i="34"/>
  <c r="O19" i="34"/>
  <c r="O15" i="34"/>
  <c r="O11" i="34"/>
  <c r="O7" i="34"/>
  <c r="P1" i="34"/>
  <c r="Q1" i="34" s="1"/>
  <c r="O54" i="34"/>
  <c r="O46" i="34"/>
  <c r="O38" i="34"/>
  <c r="O30" i="34"/>
  <c r="O26" i="34"/>
  <c r="O10" i="34"/>
  <c r="O58" i="34"/>
  <c r="O50" i="34"/>
  <c r="O42" i="34"/>
  <c r="O34" i="34"/>
  <c r="O67" i="34"/>
  <c r="O91" i="34"/>
  <c r="O87" i="34"/>
  <c r="O83" i="34"/>
  <c r="O79" i="34"/>
  <c r="O75" i="34"/>
  <c r="O71" i="34"/>
  <c r="O63" i="34"/>
  <c r="O22" i="34"/>
  <c r="O18" i="34"/>
  <c r="O14" i="34"/>
  <c r="O6" i="34"/>
  <c r="O33" i="34"/>
  <c r="O36" i="34"/>
  <c r="O4" i="34"/>
  <c r="O20" i="34"/>
  <c r="O64" i="34"/>
  <c r="O68" i="34"/>
  <c r="O70" i="34"/>
  <c r="O43" i="34"/>
  <c r="O13" i="34"/>
  <c r="O44" i="34"/>
  <c r="O32" i="34"/>
  <c r="O48" i="34"/>
  <c r="O65" i="34"/>
  <c r="O73" i="34"/>
  <c r="O92" i="34"/>
  <c r="O94" i="34"/>
  <c r="O89" i="34"/>
  <c r="O98" i="34"/>
  <c r="O106" i="34"/>
  <c r="O113" i="34"/>
  <c r="O121" i="34"/>
  <c r="O129" i="34"/>
  <c r="O74" i="34"/>
  <c r="O16" i="34"/>
  <c r="O31" i="34"/>
  <c r="O39" i="34"/>
  <c r="O61" i="34"/>
  <c r="O51" i="34"/>
  <c r="O88" i="34"/>
  <c r="O105" i="34"/>
  <c r="O116" i="34"/>
  <c r="O62" i="34"/>
  <c r="O57" i="34"/>
  <c r="O52" i="34"/>
  <c r="O24" i="34"/>
  <c r="O53" i="34"/>
  <c r="O72" i="34"/>
  <c r="O35" i="34"/>
  <c r="O69" i="34"/>
  <c r="O78" i="34"/>
  <c r="O80" i="34"/>
  <c r="O82" i="34"/>
  <c r="O104" i="34"/>
  <c r="O81" i="34"/>
  <c r="O100" i="34"/>
  <c r="O108" i="34"/>
  <c r="O112" i="34"/>
  <c r="O120" i="34"/>
  <c r="O85" i="34"/>
  <c r="O93" i="34"/>
  <c r="O101" i="34"/>
  <c r="O9" i="34"/>
  <c r="O25" i="34"/>
  <c r="O17" i="34"/>
  <c r="O47" i="34"/>
  <c r="O90" i="34"/>
  <c r="O110" i="34"/>
  <c r="O133" i="34"/>
  <c r="O124" i="34"/>
  <c r="O5" i="34"/>
  <c r="O66" i="34"/>
  <c r="O49" i="34"/>
  <c r="O59" i="34"/>
  <c r="O96" i="34"/>
  <c r="O12" i="34"/>
  <c r="O29" i="34"/>
  <c r="O37" i="34"/>
  <c r="O45" i="34"/>
  <c r="O55" i="34"/>
  <c r="O28" i="34"/>
  <c r="O40" i="34"/>
  <c r="O56" i="34"/>
  <c r="O102" i="34"/>
  <c r="O76" i="34"/>
  <c r="O84" i="34"/>
  <c r="O86" i="34"/>
  <c r="O128" i="34"/>
  <c r="O117" i="34"/>
  <c r="O125" i="34"/>
  <c r="O109" i="34"/>
  <c r="O132" i="34"/>
  <c r="O41" i="34"/>
  <c r="O60" i="34"/>
  <c r="O8" i="34"/>
  <c r="O21" i="34"/>
  <c r="O97" i="34"/>
  <c r="O134" i="33"/>
  <c r="O132" i="33"/>
  <c r="O130" i="33"/>
  <c r="O135" i="33"/>
  <c r="O129" i="33"/>
  <c r="O128" i="33"/>
  <c r="O127" i="33"/>
  <c r="O126" i="33"/>
  <c r="O125" i="33"/>
  <c r="O124" i="33"/>
  <c r="O123" i="33"/>
  <c r="O122" i="33"/>
  <c r="O121" i="33"/>
  <c r="O120" i="33"/>
  <c r="O119" i="33"/>
  <c r="O118" i="33"/>
  <c r="O117" i="33"/>
  <c r="O133" i="33"/>
  <c r="O115" i="33"/>
  <c r="O111" i="33"/>
  <c r="O107" i="33"/>
  <c r="O103" i="33"/>
  <c r="O99" i="33"/>
  <c r="O95" i="33"/>
  <c r="O131" i="33"/>
  <c r="O59" i="33"/>
  <c r="O55" i="33"/>
  <c r="O89" i="33"/>
  <c r="O85" i="33"/>
  <c r="O81" i="33"/>
  <c r="O77" i="33"/>
  <c r="O73" i="33"/>
  <c r="O71" i="33"/>
  <c r="O69" i="33"/>
  <c r="O67" i="33"/>
  <c r="O65" i="33"/>
  <c r="O63" i="33"/>
  <c r="O61" i="33"/>
  <c r="O57" i="33"/>
  <c r="O91" i="33"/>
  <c r="O83" i="33"/>
  <c r="O75" i="33"/>
  <c r="O109" i="33"/>
  <c r="O101" i="33"/>
  <c r="O93" i="33"/>
  <c r="O105" i="33"/>
  <c r="O87" i="33"/>
  <c r="O79" i="33"/>
  <c r="O113" i="33"/>
  <c r="O97" i="33"/>
  <c r="O16" i="33"/>
  <c r="O38" i="33"/>
  <c r="O56" i="33"/>
  <c r="O12" i="33"/>
  <c r="O32" i="33"/>
  <c r="O48" i="33"/>
  <c r="O72" i="33"/>
  <c r="O8" i="33"/>
  <c r="O13" i="33"/>
  <c r="O15" i="33"/>
  <c r="O17" i="33"/>
  <c r="O19" i="33"/>
  <c r="O21" i="33"/>
  <c r="O23" i="33"/>
  <c r="O25" i="33"/>
  <c r="O27" i="33"/>
  <c r="O29" i="33"/>
  <c r="O31" i="33"/>
  <c r="O33" i="33"/>
  <c r="O35" i="33"/>
  <c r="O37" i="33"/>
  <c r="O39" i="33"/>
  <c r="O41" i="33"/>
  <c r="O43" i="33"/>
  <c r="O45" i="33"/>
  <c r="O47" i="33"/>
  <c r="O49" i="33"/>
  <c r="O51" i="33"/>
  <c r="O53" i="33"/>
  <c r="O6" i="33"/>
  <c r="O58" i="33"/>
  <c r="O70" i="33"/>
  <c r="O78" i="33"/>
  <c r="O86" i="33"/>
  <c r="O94" i="33"/>
  <c r="O102" i="33"/>
  <c r="O110" i="33"/>
  <c r="O76" i="33"/>
  <c r="O84" i="33"/>
  <c r="O92" i="33"/>
  <c r="O100" i="33"/>
  <c r="O108" i="33"/>
  <c r="O116" i="33"/>
  <c r="O34" i="33"/>
  <c r="O26" i="33"/>
  <c r="O64" i="33"/>
  <c r="O30" i="33"/>
  <c r="O24" i="33"/>
  <c r="O42" i="33"/>
  <c r="O60" i="33"/>
  <c r="O18" i="33"/>
  <c r="O36" i="33"/>
  <c r="O52" i="33"/>
  <c r="O4" i="33"/>
  <c r="O14" i="33"/>
  <c r="O50" i="33"/>
  <c r="O9" i="33"/>
  <c r="O10" i="33"/>
  <c r="O5" i="33"/>
  <c r="O28" i="33"/>
  <c r="O46" i="33"/>
  <c r="O68" i="33"/>
  <c r="O11" i="33"/>
  <c r="O22" i="33"/>
  <c r="O40" i="33"/>
  <c r="O7" i="33"/>
  <c r="O20" i="33"/>
  <c r="O54" i="33"/>
  <c r="O62" i="33"/>
  <c r="O66" i="33"/>
  <c r="O74" i="33"/>
  <c r="O82" i="33"/>
  <c r="O90" i="33"/>
  <c r="O98" i="33"/>
  <c r="O106" i="33"/>
  <c r="O114" i="33"/>
  <c r="O80" i="33"/>
  <c r="O88" i="33"/>
  <c r="O96" i="33"/>
  <c r="O104" i="33"/>
  <c r="O112" i="33"/>
  <c r="O44" i="33"/>
  <c r="M136" i="33"/>
  <c r="M136" i="32"/>
  <c r="G137" i="32" s="1"/>
  <c r="Q132" i="34" l="1"/>
  <c r="Q128" i="34"/>
  <c r="Q106" i="34"/>
  <c r="Q103" i="34"/>
  <c r="Q98" i="34"/>
  <c r="Q95" i="34"/>
  <c r="Q87" i="34"/>
  <c r="Q79" i="34"/>
  <c r="Q75" i="34"/>
  <c r="Q131" i="34"/>
  <c r="Q124" i="34"/>
  <c r="Q123" i="34"/>
  <c r="Q120" i="34"/>
  <c r="Q119" i="34"/>
  <c r="Q116" i="34"/>
  <c r="Q115" i="34"/>
  <c r="Q112" i="34"/>
  <c r="Q111" i="34"/>
  <c r="Q107" i="34"/>
  <c r="Q99" i="34"/>
  <c r="Q91" i="34"/>
  <c r="Q83" i="34"/>
  <c r="Q135" i="34"/>
  <c r="Q127" i="34"/>
  <c r="Q67" i="34"/>
  <c r="Q92" i="34"/>
  <c r="Q88" i="34"/>
  <c r="Q84" i="34"/>
  <c r="Q80" i="34"/>
  <c r="Q71" i="34"/>
  <c r="Q63" i="34"/>
  <c r="Q58" i="34"/>
  <c r="Q53" i="34"/>
  <c r="Q50" i="34"/>
  <c r="Q45" i="34"/>
  <c r="Q42" i="34"/>
  <c r="Q37" i="34"/>
  <c r="Q34" i="34"/>
  <c r="Q29" i="34"/>
  <c r="R1" i="34"/>
  <c r="S1" i="34" s="1"/>
  <c r="Q46" i="34"/>
  <c r="Q30" i="34"/>
  <c r="Q10" i="34"/>
  <c r="Q72" i="34"/>
  <c r="Q64" i="34"/>
  <c r="Q27" i="34"/>
  <c r="Q19" i="34"/>
  <c r="Q11" i="34"/>
  <c r="Q78" i="34"/>
  <c r="Q22" i="34"/>
  <c r="Q6" i="34"/>
  <c r="Q54" i="34"/>
  <c r="Q38" i="34"/>
  <c r="Q26" i="34"/>
  <c r="Q18" i="34"/>
  <c r="Q14" i="34"/>
  <c r="Q76" i="34"/>
  <c r="Q68" i="34"/>
  <c r="Q23" i="34"/>
  <c r="Q15" i="34"/>
  <c r="Q7" i="34"/>
  <c r="Q16" i="34"/>
  <c r="Q5" i="34"/>
  <c r="Q59" i="34"/>
  <c r="Q13" i="34"/>
  <c r="Q55" i="34"/>
  <c r="Q66" i="34"/>
  <c r="Q74" i="34"/>
  <c r="Q28" i="34"/>
  <c r="Q40" i="34"/>
  <c r="Q56" i="34"/>
  <c r="Q102" i="34"/>
  <c r="Q86" i="34"/>
  <c r="Q94" i="34"/>
  <c r="Q117" i="34"/>
  <c r="Q125" i="34"/>
  <c r="Q109" i="34"/>
  <c r="Q20" i="34"/>
  <c r="Q57" i="34"/>
  <c r="Q41" i="34"/>
  <c r="Q62" i="34"/>
  <c r="Q104" i="34"/>
  <c r="Q81" i="34"/>
  <c r="Q122" i="34"/>
  <c r="Q93" i="34"/>
  <c r="Q9" i="34"/>
  <c r="Q24" i="34"/>
  <c r="Q44" i="34"/>
  <c r="Q60" i="34"/>
  <c r="Q49" i="34"/>
  <c r="Q17" i="34"/>
  <c r="Q31" i="34"/>
  <c r="Q39" i="34"/>
  <c r="Q47" i="34"/>
  <c r="Q61" i="34"/>
  <c r="Q51" i="34"/>
  <c r="Q52" i="34"/>
  <c r="Q97" i="34"/>
  <c r="Q105" i="34"/>
  <c r="Q133" i="34"/>
  <c r="Q134" i="34"/>
  <c r="Q8" i="34"/>
  <c r="Q35" i="34"/>
  <c r="Q82" i="34"/>
  <c r="Q90" i="34"/>
  <c r="Q114" i="34"/>
  <c r="Q126" i="34"/>
  <c r="Q101" i="34"/>
  <c r="Q4" i="34"/>
  <c r="Q12" i="34"/>
  <c r="Q70" i="34"/>
  <c r="Q36" i="34"/>
  <c r="Q33" i="34"/>
  <c r="Q21" i="34"/>
  <c r="Q43" i="34"/>
  <c r="Q32" i="34"/>
  <c r="Q48" i="34"/>
  <c r="Q65" i="34"/>
  <c r="Q73" i="34"/>
  <c r="Q110" i="34"/>
  <c r="Q77" i="34"/>
  <c r="Q89" i="34"/>
  <c r="Q113" i="34"/>
  <c r="Q121" i="34"/>
  <c r="Q129" i="34"/>
  <c r="Q130" i="34"/>
  <c r="Q96" i="34"/>
  <c r="Q25" i="34"/>
  <c r="Q69" i="34"/>
  <c r="Q118" i="34"/>
  <c r="Q100" i="34"/>
  <c r="Q108" i="34"/>
  <c r="Q85" i="34"/>
  <c r="O136" i="34"/>
  <c r="O136" i="33"/>
  <c r="G137" i="33" s="1"/>
  <c r="Q136" i="34" l="1"/>
  <c r="G137" i="3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K42" authorId="0" shapeId="0" xr:uid="{7386C78C-2E92-4ACB-9B03-95F58E1B196E}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Membre d'un autre District U-2</t>
        </r>
      </text>
    </comment>
  </commentList>
</comments>
</file>

<file path=xl/sharedStrings.xml><?xml version="1.0" encoding="utf-8"?>
<sst xmlns="http://schemas.openxmlformats.org/spreadsheetml/2006/main" count="4171" uniqueCount="332">
  <si>
    <t>Total</t>
  </si>
  <si>
    <t>Club Lions</t>
  </si>
  <si>
    <t>Murdochville</t>
  </si>
  <si>
    <t xml:space="preserve">Minville </t>
  </si>
  <si>
    <t>Nathaniel</t>
  </si>
  <si>
    <t>St-Pierre</t>
  </si>
  <si>
    <t>Kathy</t>
  </si>
  <si>
    <t>André</t>
  </si>
  <si>
    <t>Gauthier</t>
  </si>
  <si>
    <t>Julie</t>
  </si>
  <si>
    <t>Chaudière Appalaches</t>
  </si>
  <si>
    <t>Tardif</t>
  </si>
  <si>
    <t>Gilles</t>
  </si>
  <si>
    <t>St-Pierre et Miquelon Avenir</t>
  </si>
  <si>
    <t>Claireaux</t>
  </si>
  <si>
    <t>Valérie</t>
  </si>
  <si>
    <t>Nicolas</t>
  </si>
  <si>
    <t>Sophie</t>
  </si>
  <si>
    <t>Lapaix</t>
  </si>
  <si>
    <t>Corinne</t>
  </si>
  <si>
    <t>St-Pierre et Miquelon Doyen</t>
  </si>
  <si>
    <t>Lebon</t>
  </si>
  <si>
    <t>Jean-Christophe</t>
  </si>
  <si>
    <t>Amqui</t>
  </si>
  <si>
    <t>Girard</t>
  </si>
  <si>
    <t>Serge</t>
  </si>
  <si>
    <t>Lapierre</t>
  </si>
  <si>
    <t>Michel</t>
  </si>
  <si>
    <t xml:space="preserve">Guénette </t>
  </si>
  <si>
    <t>Gagné</t>
  </si>
  <si>
    <t>M.-Paul</t>
  </si>
  <si>
    <t>Boulianne</t>
  </si>
  <si>
    <t>Marian</t>
  </si>
  <si>
    <t>Arbour</t>
  </si>
  <si>
    <t>Diane</t>
  </si>
  <si>
    <t>Rivière Ouelle/S-Pacôme</t>
  </si>
  <si>
    <t>Caouette</t>
  </si>
  <si>
    <t>Guy</t>
  </si>
  <si>
    <t>Durand</t>
  </si>
  <si>
    <t>Madeleine</t>
  </si>
  <si>
    <t>Dubé</t>
  </si>
  <si>
    <t>Marcel</t>
  </si>
  <si>
    <t>Deschênes</t>
  </si>
  <si>
    <t>France</t>
  </si>
  <si>
    <t>Mont-Joli</t>
  </si>
  <si>
    <t>Sirois</t>
  </si>
  <si>
    <t>Nanny</t>
  </si>
  <si>
    <t>Boudreau</t>
  </si>
  <si>
    <t>Roméo</t>
  </si>
  <si>
    <t>Gagnon</t>
  </si>
  <si>
    <t>Marie-Élyse</t>
  </si>
  <si>
    <t>Régis</t>
  </si>
  <si>
    <t>Ste-Blandine</t>
  </si>
  <si>
    <t>Huguette</t>
  </si>
  <si>
    <t>Fournier</t>
  </si>
  <si>
    <t>Émélie</t>
  </si>
  <si>
    <t>Édouard</t>
  </si>
  <si>
    <t>Formateur</t>
  </si>
  <si>
    <t>Fradette</t>
  </si>
  <si>
    <t>Geneviève</t>
  </si>
  <si>
    <t>Paspébiac</t>
  </si>
  <si>
    <t>Chapados</t>
  </si>
  <si>
    <t>Louise</t>
  </si>
  <si>
    <t>Loisel</t>
  </si>
  <si>
    <t>Sylvain</t>
  </si>
  <si>
    <t>Havre Saint-Pierre</t>
  </si>
  <si>
    <t>Vigneault</t>
  </si>
  <si>
    <t>Grande-Rivière</t>
  </si>
  <si>
    <t>Murphy</t>
  </si>
  <si>
    <t>Brenda</t>
  </si>
  <si>
    <t>Matane</t>
  </si>
  <si>
    <t>Villeneuve</t>
  </si>
  <si>
    <t>Jean-Martin</t>
  </si>
  <si>
    <t>Joëlle</t>
  </si>
  <si>
    <t>Formatrice</t>
  </si>
  <si>
    <t>Labonté</t>
  </si>
  <si>
    <t>Marie-Noëlle</t>
  </si>
  <si>
    <t>Aubert</t>
  </si>
  <si>
    <t>Pierre</t>
  </si>
  <si>
    <t>Cap D'Espoir</t>
  </si>
  <si>
    <t>Hayes</t>
  </si>
  <si>
    <t>James</t>
  </si>
  <si>
    <t>Bic</t>
  </si>
  <si>
    <t>Ouellet</t>
  </si>
  <si>
    <t>Marthe</t>
  </si>
  <si>
    <t>Lavoie</t>
  </si>
  <si>
    <t>Micheline</t>
  </si>
  <si>
    <t>Hins</t>
  </si>
  <si>
    <t>Desjardins</t>
  </si>
  <si>
    <t>Edmond</t>
  </si>
  <si>
    <t>Fraser</t>
  </si>
  <si>
    <t>Vincent</t>
  </si>
  <si>
    <t>Bourque</t>
  </si>
  <si>
    <t>Arseneau</t>
  </si>
  <si>
    <t>Gaston</t>
  </si>
  <si>
    <t>Lepage</t>
  </si>
  <si>
    <t>Céline</t>
  </si>
  <si>
    <t>Grande-Vallée</t>
  </si>
  <si>
    <t>Richard</t>
  </si>
  <si>
    <t>Alain</t>
  </si>
  <si>
    <t>Minville</t>
  </si>
  <si>
    <t>Beaudoin</t>
  </si>
  <si>
    <t>Boulet</t>
  </si>
  <si>
    <t>Jean-Clair</t>
  </si>
  <si>
    <t>Rivière du Loup</t>
  </si>
  <si>
    <t>Bélanger</t>
  </si>
  <si>
    <t>Landry</t>
  </si>
  <si>
    <t>René</t>
  </si>
  <si>
    <t>Chandler</t>
  </si>
  <si>
    <t>Gervais</t>
  </si>
  <si>
    <t>Grenier</t>
  </si>
  <si>
    <t>Blais</t>
  </si>
  <si>
    <t>Yvan</t>
  </si>
  <si>
    <t>Mercier</t>
  </si>
  <si>
    <t>Jacques</t>
  </si>
  <si>
    <t>Longue Rives Portneuf Forestville Colombier</t>
  </si>
  <si>
    <t xml:space="preserve">Girard </t>
  </si>
  <si>
    <t>Carol</t>
  </si>
  <si>
    <t>Nadine</t>
  </si>
  <si>
    <t>Tremblay</t>
  </si>
  <si>
    <t>Guylaine</t>
  </si>
  <si>
    <t>Donald</t>
  </si>
  <si>
    <t>Beaulieu</t>
  </si>
  <si>
    <t>Josée</t>
  </si>
  <si>
    <t>Hovington</t>
  </si>
  <si>
    <t>Maryse</t>
  </si>
  <si>
    <t>St-Gelais</t>
  </si>
  <si>
    <t>Claude</t>
  </si>
  <si>
    <t>Martel</t>
  </si>
  <si>
    <t>Brousseau</t>
  </si>
  <si>
    <t>Matane D'Amours</t>
  </si>
  <si>
    <t xml:space="preserve">Hudon </t>
  </si>
  <si>
    <t>Steeve</t>
  </si>
  <si>
    <t>Chamberland</t>
  </si>
  <si>
    <t>Annabelle</t>
  </si>
  <si>
    <t>Collin</t>
  </si>
  <si>
    <t>Nathalie</t>
  </si>
  <si>
    <t>Tanguay</t>
  </si>
  <si>
    <t>Réjeanne</t>
  </si>
  <si>
    <t>Lyne</t>
  </si>
  <si>
    <t>Coulombe</t>
  </si>
  <si>
    <t>Marie-France</t>
  </si>
  <si>
    <t>Lefrançois</t>
  </si>
  <si>
    <t>Yves</t>
  </si>
  <si>
    <t>Rimouski</t>
  </si>
  <si>
    <t>Milliner</t>
  </si>
  <si>
    <t>Bertrand</t>
  </si>
  <si>
    <t>Baie-Comeau</t>
  </si>
  <si>
    <t>Raymond</t>
  </si>
  <si>
    <t>Jean-François</t>
  </si>
  <si>
    <t>Bond</t>
  </si>
  <si>
    <t>Carole</t>
  </si>
  <si>
    <t>Lafontaine</t>
  </si>
  <si>
    <t>Chantal</t>
  </si>
  <si>
    <t>Barabe</t>
  </si>
  <si>
    <t>Francis</t>
  </si>
  <si>
    <t>Murray</t>
  </si>
  <si>
    <t>Simon</t>
  </si>
  <si>
    <t>Carleton</t>
  </si>
  <si>
    <t>Élement</t>
  </si>
  <si>
    <t>Lise</t>
  </si>
  <si>
    <t>Gosselin</t>
  </si>
  <si>
    <t>Stéphane</t>
  </si>
  <si>
    <t>Leblanc</t>
  </si>
  <si>
    <t>Jean</t>
  </si>
  <si>
    <t>La Pocatière</t>
  </si>
  <si>
    <t>Amélie</t>
  </si>
  <si>
    <t>Soucy</t>
  </si>
  <si>
    <t>Isabelle</t>
  </si>
  <si>
    <t>Bérubé</t>
  </si>
  <si>
    <t>Jean-Denis</t>
  </si>
  <si>
    <t>Rousseau</t>
  </si>
  <si>
    <t xml:space="preserve">Bélanger </t>
  </si>
  <si>
    <t>Rivière au Renard</t>
  </si>
  <si>
    <t>Dupuis</t>
  </si>
  <si>
    <t>Maxime</t>
  </si>
  <si>
    <t>Élément</t>
  </si>
  <si>
    <t>Marie-Lyne</t>
  </si>
  <si>
    <t>Dufresne</t>
  </si>
  <si>
    <t>Blouin</t>
  </si>
  <si>
    <t>Linda</t>
  </si>
  <si>
    <t>Veillette</t>
  </si>
  <si>
    <t>Michèle</t>
  </si>
  <si>
    <t>Lampron</t>
  </si>
  <si>
    <t>Christian</t>
  </si>
  <si>
    <t>Mont-Carmel</t>
  </si>
  <si>
    <t>Lévesque</t>
  </si>
  <si>
    <t>Luce</t>
  </si>
  <si>
    <t xml:space="preserve">Lévesque </t>
  </si>
  <si>
    <t>Réal</t>
  </si>
  <si>
    <t>Dionne</t>
  </si>
  <si>
    <t>Nicole</t>
  </si>
  <si>
    <t>Dumais</t>
  </si>
  <si>
    <t>Mont-Louis</t>
  </si>
  <si>
    <t>Gasse</t>
  </si>
  <si>
    <t>Pierre-André</t>
  </si>
  <si>
    <t>St-Laurent</t>
  </si>
  <si>
    <t>Lemieux</t>
  </si>
  <si>
    <t>Alban</t>
  </si>
  <si>
    <t>Castonguay</t>
  </si>
  <si>
    <t>Johanne</t>
  </si>
  <si>
    <t>Auclair</t>
  </si>
  <si>
    <t>Dominique</t>
  </si>
  <si>
    <t>Robinson</t>
  </si>
  <si>
    <t>Marie-Josée</t>
  </si>
  <si>
    <t>Marc</t>
  </si>
  <si>
    <t>Sept-Îles</t>
  </si>
  <si>
    <t>Simard</t>
  </si>
  <si>
    <t>Sylvie</t>
  </si>
  <si>
    <t>Armand Jr.</t>
  </si>
  <si>
    <t>Louis</t>
  </si>
  <si>
    <t>Natacha</t>
  </si>
  <si>
    <t>Mcdonald</t>
  </si>
  <si>
    <t>Normand</t>
  </si>
  <si>
    <t>Anne</t>
  </si>
  <si>
    <t>Saint-Romuald</t>
  </si>
  <si>
    <t>Prévost</t>
  </si>
  <si>
    <t>Gaétan</t>
  </si>
  <si>
    <t>Perreault</t>
  </si>
  <si>
    <t>Francine</t>
  </si>
  <si>
    <t>Port-Cartier</t>
  </si>
  <si>
    <t>Poirier</t>
  </si>
  <si>
    <t>Jean-Marie</t>
  </si>
  <si>
    <t>Therriault</t>
  </si>
  <si>
    <t>St-Anaclet</t>
  </si>
  <si>
    <t>Julien</t>
  </si>
  <si>
    <t>Arsenault</t>
  </si>
  <si>
    <t>Paulette</t>
  </si>
  <si>
    <t>Parent</t>
  </si>
  <si>
    <t>Steve</t>
  </si>
  <si>
    <t>July</t>
  </si>
  <si>
    <t>Bernier</t>
  </si>
  <si>
    <t>St-Pascal</t>
  </si>
  <si>
    <t>Jules</t>
  </si>
  <si>
    <t>Kathleen</t>
  </si>
  <si>
    <t>Chouinard</t>
  </si>
  <si>
    <t>Jeanne D'arc</t>
  </si>
  <si>
    <t>Audrey</t>
  </si>
  <si>
    <t>Pelletier</t>
  </si>
  <si>
    <t>Rémi</t>
  </si>
  <si>
    <t>Louis Tremblay</t>
  </si>
  <si>
    <t>Sylvie Simard</t>
  </si>
  <si>
    <t>Marc Parent</t>
  </si>
  <si>
    <t>Diane Ouellet</t>
  </si>
  <si>
    <t>Édouard Fournier</t>
  </si>
  <si>
    <t>Joëlle Gauthier</t>
  </si>
  <si>
    <t>Francine Julien</t>
  </si>
  <si>
    <t xml:space="preserve">Noms </t>
  </si>
  <si>
    <t xml:space="preserve">Prénom </t>
  </si>
  <si>
    <t>Colonne1</t>
  </si>
  <si>
    <t>Total d'inscriptions :</t>
  </si>
  <si>
    <t>X</t>
  </si>
  <si>
    <t>Formateurs:</t>
  </si>
  <si>
    <t xml:space="preserve">Charette </t>
  </si>
  <si>
    <t>Dégelis</t>
  </si>
  <si>
    <t>Sonia</t>
  </si>
  <si>
    <t>GASPÉ 2024</t>
  </si>
  <si>
    <t>Forma-teur</t>
  </si>
  <si>
    <t>1- Président</t>
  </si>
  <si>
    <t>2- Secrétaire</t>
  </si>
  <si>
    <t>3- Trésorier</t>
  </si>
  <si>
    <t>4- Animateur</t>
  </si>
  <si>
    <t>5- Protocole</t>
  </si>
  <si>
    <t>6- Effectifs</t>
  </si>
  <si>
    <t>7- Président zone</t>
  </si>
  <si>
    <t>Présent</t>
  </si>
  <si>
    <t>x</t>
  </si>
  <si>
    <t>1-Présent</t>
  </si>
  <si>
    <t>2-Présent</t>
  </si>
  <si>
    <t>3-Présent</t>
  </si>
  <si>
    <t>4-Présent</t>
  </si>
  <si>
    <t>5-Présent</t>
  </si>
  <si>
    <t>6-Présent</t>
  </si>
  <si>
    <t>7-Présent</t>
  </si>
  <si>
    <t>Total d'inscriptions formations :</t>
  </si>
  <si>
    <t>Nom, prénom</t>
  </si>
  <si>
    <t>PrenomNom</t>
  </si>
  <si>
    <t>michel.lap@globetrotter.net;</t>
  </si>
  <si>
    <t>mraymond@boulonsmanic.com;</t>
  </si>
  <si>
    <t>hhins@telus.net;</t>
  </si>
  <si>
    <t>michelavoie@hotmail.com;</t>
  </si>
  <si>
    <t>sgosselin10@hotmail.com;</t>
  </si>
  <si>
    <t>gervadi@hotmail.ca;</t>
  </si>
  <si>
    <t>soniagagne2006@yahoo.ca;</t>
  </si>
  <si>
    <t>real.levesque@live.fr;</t>
  </si>
  <si>
    <t>auclairdominique88@gmail.com;</t>
  </si>
  <si>
    <t>st_pierrekathy@hotmail.com;</t>
  </si>
  <si>
    <t>corinne.lapaix@cheznoo.net;</t>
  </si>
  <si>
    <t>tardif90@outlook.com</t>
  </si>
  <si>
    <t>secretaire@lions7iles.ca</t>
  </si>
  <si>
    <t>TEAMS</t>
  </si>
  <si>
    <t>OK</t>
  </si>
  <si>
    <t>Sylvie Bélanger</t>
  </si>
  <si>
    <t>Bélanger, Sylvie</t>
  </si>
  <si>
    <t>sbelanger506@gmail.com</t>
  </si>
  <si>
    <t>ok</t>
  </si>
  <si>
    <t>patetguy@hotmail.com</t>
  </si>
  <si>
    <t>doucelune@hotmail.com</t>
  </si>
  <si>
    <t>renda1949@hotmail.com</t>
  </si>
  <si>
    <t>NON</t>
  </si>
  <si>
    <t>8 nov 15h</t>
  </si>
  <si>
    <t>Vendredi</t>
  </si>
  <si>
    <t>Samedi</t>
  </si>
  <si>
    <t>9 nov 11h</t>
  </si>
  <si>
    <t>p.arseno115@hotmail.ca</t>
  </si>
  <si>
    <t>fjulien@telus.net</t>
  </si>
  <si>
    <t>Dimanche</t>
  </si>
  <si>
    <t>10 nov 14h</t>
  </si>
  <si>
    <t>11 nov 19h30</t>
  </si>
  <si>
    <t>Lundi</t>
  </si>
  <si>
    <t>Répondu</t>
  </si>
  <si>
    <t>annabellec@telus.net</t>
  </si>
  <si>
    <t>etibo.isoucy@videotron.ca</t>
  </si>
  <si>
    <t>secretaire.lions.paspebiac@gmail.com</t>
  </si>
  <si>
    <t>lyne.girard8@gmail.com</t>
  </si>
  <si>
    <t>max_dupuis_21@hotmail.com</t>
  </si>
  <si>
    <t>lionpierreag@gmail.com</t>
  </si>
  <si>
    <t xml:space="preserve">fransou1966@hotmail.com; </t>
  </si>
  <si>
    <t xml:space="preserve">levlav@videotron.ca; </t>
  </si>
  <si>
    <t xml:space="preserve">tara13@telus.net; </t>
  </si>
  <si>
    <t>Fait</t>
  </si>
  <si>
    <t>Jacynthe Madore</t>
  </si>
  <si>
    <t>Madore, Jacynthe</t>
  </si>
  <si>
    <t>Madore</t>
  </si>
  <si>
    <t>Jacynthe</t>
  </si>
  <si>
    <t>jacinthe.m@hotmail.com</t>
  </si>
  <si>
    <t>11 nov 16h</t>
  </si>
  <si>
    <t>Envoyé invitation sans réponse</t>
  </si>
  <si>
    <t>Envoyé invitation</t>
  </si>
  <si>
    <t>Nombre de rencontres</t>
  </si>
  <si>
    <t>Nombre de personnes rencontrées</t>
  </si>
  <si>
    <t>Invitation envoyée/répondu sans assisté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</si>
</sst>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b/>
      <sz val="11"/>
      <name val="Aptos Narrow"/>
      <family val="2"/>
      <scheme val="minor"/>
    </font>
    <font>
      <b/>
      <sz val="18"/>
      <name val="Aptos Narrow"/>
      <family val="2"/>
      <scheme val="minor"/>
    </font>
    <font>
      <b/>
      <sz val="16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  <scheme val="minor"/>
    </font>
    <font>
      <sz val="10"/>
      <color theme="0"/>
      <name val="Times New Roman"/>
      <family val="1"/>
    </font>
    <font>
      <b/>
      <sz val="9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0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2"/>
      <color theme="1"/>
      <name val="Aptos Narrow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u/>
      <sz val="9"/>
      <color theme="1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9"/>
      <color rgb="FF0070C0"/>
      <name val="Aptos Narrow"/>
      <family val="2"/>
      <scheme val="minor"/>
    </font>
    <font>
      <sz val="11"/>
      <color rgb="FF0070C0"/>
      <name val="Aptos Narrow"/>
      <family val="2"/>
      <scheme val="minor"/>
    </font>
    <font>
      <sz val="12"/>
      <color rgb="FF0070C0"/>
      <name val="Aptos Narrow"/>
      <family val="2"/>
    </font>
    <font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indexed="64"/>
      </bottom>
      <diagonal/>
    </border>
    <border>
      <left style="thin">
        <color rgb="FF000000"/>
      </left>
      <right/>
      <top style="double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double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9" fontId="31" fillId="0" borderId="0" applyFont="0" applyFill="0" applyBorder="0" applyAlignment="0" applyProtection="0"/>
  </cellStyleXfs>
  <cellXfs count="157">
    <xf numFmtId="0" fontId="0" fillId="0" borderId="0" xfId="0"/>
    <xf numFmtId="0" fontId="0" fillId="0" borderId="2" xfId="0" applyBorder="1"/>
    <xf numFmtId="0" fontId="2" fillId="0" borderId="2" xfId="0" applyFont="1" applyBorder="1"/>
    <xf numFmtId="0" fontId="0" fillId="0" borderId="15" xfId="0" applyBorder="1"/>
    <xf numFmtId="0" fontId="0" fillId="0" borderId="0" xfId="0" applyAlignment="1">
      <alignment horizontal="center"/>
    </xf>
    <xf numFmtId="1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4" xfId="0" applyBorder="1"/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11" fillId="4" borderId="15" xfId="0" applyFont="1" applyFill="1" applyBorder="1"/>
    <xf numFmtId="0" fontId="11" fillId="4" borderId="2" xfId="0" applyFont="1" applyFill="1" applyBorder="1"/>
    <xf numFmtId="0" fontId="13" fillId="4" borderId="2" xfId="0" applyFont="1" applyFill="1" applyBorder="1" applyAlignment="1">
      <alignment horizontal="center" vertical="center"/>
    </xf>
    <xf numFmtId="1" fontId="11" fillId="4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/>
    <xf numFmtId="0" fontId="0" fillId="0" borderId="15" xfId="0" applyBorder="1" applyAlignment="1">
      <alignment wrapText="1"/>
    </xf>
    <xf numFmtId="0" fontId="9" fillId="3" borderId="20" xfId="0" applyFont="1" applyFill="1" applyBorder="1"/>
    <xf numFmtId="0" fontId="10" fillId="3" borderId="20" xfId="0" applyFont="1" applyFill="1" applyBorder="1"/>
    <xf numFmtId="0" fontId="10" fillId="3" borderId="20" xfId="0" applyFont="1" applyFill="1" applyBorder="1" applyAlignment="1">
      <alignment horizontal="left"/>
    </xf>
    <xf numFmtId="0" fontId="14" fillId="3" borderId="20" xfId="0" applyFont="1" applyFill="1" applyBorder="1" applyAlignment="1">
      <alignment horizontal="left" vertical="center"/>
    </xf>
    <xf numFmtId="0" fontId="14" fillId="3" borderId="20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right" vertical="center"/>
    </xf>
    <xf numFmtId="0" fontId="8" fillId="3" borderId="20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0" fillId="0" borderId="5" xfId="0" applyBorder="1"/>
    <xf numFmtId="0" fontId="0" fillId="0" borderId="3" xfId="0" applyBorder="1"/>
    <xf numFmtId="1" fontId="0" fillId="0" borderId="3" xfId="0" applyNumberForma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15" fillId="2" borderId="23" xfId="0" applyFont="1" applyFill="1" applyBorder="1" applyAlignment="1">
      <alignment horizontal="center"/>
    </xf>
    <xf numFmtId="1" fontId="5" fillId="0" borderId="23" xfId="0" applyNumberFormat="1" applyFont="1" applyBorder="1" applyAlignment="1">
      <alignment horizontal="center" vertical="center"/>
    </xf>
    <xf numFmtId="1" fontId="16" fillId="4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4" fillId="5" borderId="7" xfId="0" applyFont="1" applyFill="1" applyBorder="1" applyAlignment="1">
      <alignment horizontal="right" vertical="center"/>
    </xf>
    <xf numFmtId="0" fontId="8" fillId="3" borderId="6" xfId="0" applyFont="1" applyFill="1" applyBorder="1" applyAlignment="1">
      <alignment horizontal="left" wrapText="1"/>
    </xf>
    <xf numFmtId="0" fontId="0" fillId="0" borderId="16" xfId="0" applyBorder="1"/>
    <xf numFmtId="0" fontId="13" fillId="4" borderId="17" xfId="0" applyFont="1" applyFill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0" fontId="2" fillId="0" borderId="17" xfId="0" applyFont="1" applyBorder="1"/>
    <xf numFmtId="0" fontId="0" fillId="0" borderId="18" xfId="0" applyBorder="1"/>
    <xf numFmtId="1" fontId="5" fillId="0" borderId="24" xfId="0" applyNumberFormat="1" applyFon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11" fillId="4" borderId="10" xfId="0" applyNumberFormat="1" applyFont="1" applyFill="1" applyBorder="1" applyAlignment="1">
      <alignment horizontal="center" vertical="center"/>
    </xf>
    <xf numFmtId="1" fontId="11" fillId="4" borderId="11" xfId="0" applyNumberFormat="1" applyFont="1" applyFill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5" fillId="0" borderId="28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/>
    </xf>
    <xf numFmtId="1" fontId="3" fillId="6" borderId="20" xfId="0" applyNumberFormat="1" applyFont="1" applyFill="1" applyBorder="1" applyAlignment="1">
      <alignment horizontal="center"/>
    </xf>
    <xf numFmtId="1" fontId="16" fillId="4" borderId="10" xfId="0" applyNumberFormat="1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" fontId="0" fillId="7" borderId="25" xfId="0" applyNumberFormat="1" applyFill="1" applyBorder="1" applyAlignment="1">
      <alignment horizontal="center" vertical="center"/>
    </xf>
    <xf numFmtId="1" fontId="0" fillId="7" borderId="10" xfId="0" applyNumberFormat="1" applyFill="1" applyBorder="1" applyAlignment="1">
      <alignment horizontal="center" vertical="center"/>
    </xf>
    <xf numFmtId="1" fontId="11" fillId="7" borderId="10" xfId="0" applyNumberFormat="1" applyFont="1" applyFill="1" applyBorder="1" applyAlignment="1">
      <alignment horizontal="center" vertical="center"/>
    </xf>
    <xf numFmtId="1" fontId="16" fillId="7" borderId="10" xfId="0" applyNumberFormat="1" applyFont="1" applyFill="1" applyBorder="1" applyAlignment="1">
      <alignment horizontal="center" vertical="center"/>
    </xf>
    <xf numFmtId="1" fontId="11" fillId="7" borderId="25" xfId="0" applyNumberFormat="1" applyFont="1" applyFill="1" applyBorder="1" applyAlignment="1">
      <alignment horizontal="center" vertical="center"/>
    </xf>
    <xf numFmtId="1" fontId="11" fillId="7" borderId="26" xfId="0" applyNumberFormat="1" applyFont="1" applyFill="1" applyBorder="1" applyAlignment="1">
      <alignment horizontal="center" vertical="center"/>
    </xf>
    <xf numFmtId="1" fontId="6" fillId="7" borderId="25" xfId="0" applyNumberFormat="1" applyFont="1" applyFill="1" applyBorder="1" applyAlignment="1">
      <alignment horizontal="center" vertical="center"/>
    </xf>
    <xf numFmtId="1" fontId="6" fillId="7" borderId="10" xfId="0" applyNumberFormat="1" applyFont="1" applyFill="1" applyBorder="1" applyAlignment="1">
      <alignment horizontal="center" vertical="center"/>
    </xf>
    <xf numFmtId="1" fontId="6" fillId="7" borderId="26" xfId="0" applyNumberFormat="1" applyFont="1" applyFill="1" applyBorder="1" applyAlignment="1">
      <alignment horizontal="center" vertical="center"/>
    </xf>
    <xf numFmtId="1" fontId="0" fillId="4" borderId="13" xfId="0" applyNumberFormat="1" applyFill="1" applyBorder="1" applyAlignment="1">
      <alignment horizontal="center" vertical="center"/>
    </xf>
    <xf numFmtId="1" fontId="0" fillId="4" borderId="11" xfId="0" applyNumberFormat="1" applyFill="1" applyBorder="1" applyAlignment="1">
      <alignment horizontal="center" vertical="center"/>
    </xf>
    <xf numFmtId="1" fontId="12" fillId="4" borderId="13" xfId="0" applyNumberFormat="1" applyFont="1" applyFill="1" applyBorder="1" applyAlignment="1">
      <alignment horizontal="center" vertical="center"/>
    </xf>
    <xf numFmtId="1" fontId="0" fillId="4" borderId="12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11" fillId="2" borderId="11" xfId="0" applyNumberFormat="1" applyFont="1" applyFill="1" applyBorder="1" applyAlignment="1">
      <alignment horizontal="center" vertical="center"/>
    </xf>
    <xf numFmtId="1" fontId="12" fillId="2" borderId="13" xfId="0" applyNumberFormat="1" applyFont="1" applyFill="1" applyBorder="1" applyAlignment="1">
      <alignment horizontal="center" vertical="center"/>
    </xf>
    <xf numFmtId="1" fontId="12" fillId="2" borderId="11" xfId="0" applyNumberFormat="1" applyFont="1" applyFill="1" applyBorder="1" applyAlignment="1">
      <alignment horizontal="center" vertical="center"/>
    </xf>
    <xf numFmtId="1" fontId="12" fillId="2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/>
    </xf>
    <xf numFmtId="1" fontId="3" fillId="6" borderId="20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5" xfId="0" applyBorder="1" applyAlignment="1">
      <alignment horizontal="left" vertical="center" wrapText="1"/>
    </xf>
    <xf numFmtId="0" fontId="11" fillId="4" borderId="15" xfId="0" applyFont="1" applyFill="1" applyBorder="1" applyAlignment="1">
      <alignment horizontal="left" vertical="center"/>
    </xf>
    <xf numFmtId="0" fontId="11" fillId="4" borderId="2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15" fillId="2" borderId="23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3" borderId="20" xfId="0" applyFont="1" applyFill="1" applyBorder="1" applyAlignment="1">
      <alignment horizontal="left"/>
    </xf>
    <xf numFmtId="0" fontId="8" fillId="3" borderId="6" xfId="0" applyFont="1" applyFill="1" applyBorder="1" applyAlignment="1">
      <alignment horizontal="center" wrapText="1"/>
    </xf>
    <xf numFmtId="0" fontId="14" fillId="3" borderId="20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 wrapText="1"/>
    </xf>
    <xf numFmtId="1" fontId="17" fillId="0" borderId="29" xfId="1" applyNumberFormat="1" applyBorder="1" applyAlignment="1">
      <alignment horizontal="center" vertical="center"/>
    </xf>
    <xf numFmtId="1" fontId="17" fillId="0" borderId="21" xfId="1" applyNumberFormat="1" applyBorder="1" applyAlignment="1">
      <alignment horizontal="center" vertical="center"/>
    </xf>
    <xf numFmtId="1" fontId="1" fillId="0" borderId="28" xfId="0" applyNumberFormat="1" applyFont="1" applyBorder="1" applyAlignment="1">
      <alignment horizontal="center" vertical="center"/>
    </xf>
    <xf numFmtId="0" fontId="18" fillId="0" borderId="32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1" fontId="1" fillId="0" borderId="24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" fillId="3" borderId="33" xfId="0" applyFont="1" applyFill="1" applyBorder="1" applyAlignment="1">
      <alignment horizontal="center"/>
    </xf>
    <xf numFmtId="0" fontId="11" fillId="0" borderId="15" xfId="0" applyFont="1" applyBorder="1"/>
    <xf numFmtId="0" fontId="11" fillId="0" borderId="2" xfId="0" applyFont="1" applyBorder="1"/>
    <xf numFmtId="0" fontId="13" fillId="0" borderId="17" xfId="0" applyFont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11" xfId="0" applyNumberFormat="1" applyFont="1" applyBorder="1" applyAlignment="1">
      <alignment horizontal="center" vertical="center"/>
    </xf>
    <xf numFmtId="0" fontId="12" fillId="0" borderId="15" xfId="0" applyFont="1" applyBorder="1"/>
    <xf numFmtId="1" fontId="12" fillId="0" borderId="11" xfId="0" applyNumberFormat="1" applyFont="1" applyBorder="1" applyAlignment="1">
      <alignment horizontal="center" vertical="center"/>
    </xf>
    <xf numFmtId="0" fontId="0" fillId="0" borderId="15" xfId="0" applyBorder="1" applyAlignment="1">
      <alignment vertical="center" wrapText="1"/>
    </xf>
    <xf numFmtId="0" fontId="21" fillId="3" borderId="20" xfId="0" applyFont="1" applyFill="1" applyBorder="1" applyAlignment="1">
      <alignment horizontal="left" vertical="top"/>
    </xf>
    <xf numFmtId="0" fontId="0" fillId="0" borderId="15" xfId="0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14" fillId="3" borderId="8" xfId="0" applyFont="1" applyFill="1" applyBorder="1" applyAlignment="1">
      <alignment horizontal="center" vertical="center" wrapText="1"/>
    </xf>
    <xf numFmtId="1" fontId="23" fillId="0" borderId="21" xfId="0" applyNumberFormat="1" applyFont="1" applyBorder="1" applyAlignment="1">
      <alignment horizontal="center" vertical="center"/>
    </xf>
    <xf numFmtId="1" fontId="23" fillId="0" borderId="29" xfId="0" applyNumberFormat="1" applyFont="1" applyBorder="1" applyAlignment="1">
      <alignment horizontal="center" vertical="center"/>
    </xf>
    <xf numFmtId="1" fontId="23" fillId="0" borderId="15" xfId="0" applyNumberFormat="1" applyFont="1" applyBorder="1" applyAlignment="1">
      <alignment horizontal="center" vertical="center"/>
    </xf>
    <xf numFmtId="1" fontId="25" fillId="0" borderId="21" xfId="1" applyNumberFormat="1" applyFont="1" applyBorder="1" applyAlignment="1">
      <alignment horizontal="center" vertical="center"/>
    </xf>
    <xf numFmtId="1" fontId="25" fillId="0" borderId="29" xfId="1" applyNumberFormat="1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0" xfId="0" applyFont="1"/>
    <xf numFmtId="0" fontId="22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3" borderId="33" xfId="0" applyFont="1" applyFill="1" applyBorder="1" applyAlignment="1">
      <alignment horizontal="left" wrapText="1"/>
    </xf>
    <xf numFmtId="0" fontId="29" fillId="0" borderId="0" xfId="0" applyFont="1" applyAlignment="1">
      <alignment horizontal="center" vertical="center"/>
    </xf>
    <xf numFmtId="0" fontId="30" fillId="0" borderId="32" xfId="0" applyFont="1" applyBorder="1" applyAlignment="1">
      <alignment horizontal="center"/>
    </xf>
    <xf numFmtId="0" fontId="29" fillId="0" borderId="0" xfId="0" applyFont="1"/>
    <xf numFmtId="0" fontId="8" fillId="3" borderId="33" xfId="0" applyFont="1" applyFill="1" applyBorder="1" applyAlignment="1">
      <alignment horizontal="center" vertical="center"/>
    </xf>
    <xf numFmtId="0" fontId="2" fillId="2" borderId="2" xfId="0" applyFont="1" applyFill="1" applyBorder="1"/>
    <xf numFmtId="1" fontId="17" fillId="0" borderId="15" xfId="1" applyNumberForma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0" fillId="0" borderId="30" xfId="0" applyBorder="1" applyAlignment="1">
      <alignment horizontal="right" vertical="center"/>
    </xf>
    <xf numFmtId="0" fontId="0" fillId="0" borderId="31" xfId="0" applyBorder="1" applyAlignment="1">
      <alignment horizontal="right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9" fontId="0" fillId="0" borderId="0" xfId="2" applyFont="1"/>
    <xf numFmtId="0" fontId="0" fillId="6" borderId="34" xfId="0" applyFill="1" applyBorder="1"/>
    <xf numFmtId="1" fontId="12" fillId="0" borderId="10" xfId="0" applyNumberFormat="1" applyFont="1" applyFill="1" applyBorder="1" applyAlignment="1">
      <alignment horizontal="center" vertical="center"/>
    </xf>
  </cellXfs>
  <cellStyles count="3">
    <cellStyle name="Lien hypertexte" xfId="1" builtinId="8"/>
    <cellStyle name="Normal" xfId="0" builtinId="0"/>
    <cellStyle name="Pourcentage" xfId="2" builtinId="5"/>
  </cellStyles>
  <dxfs count="30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70C0"/>
        <name val="Aptos Narrow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double">
          <color rgb="FF000000"/>
        </top>
        <bottom style="thin">
          <color indexed="64"/>
        </bottom>
      </border>
    </dxf>
    <dxf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numFmt numFmtId="0" formatCode="General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>
        <top style="double">
          <color rgb="FF000000"/>
        </top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scheme val="none"/>
      </font>
      <alignment horizont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thin">
          <color rgb="FF000000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double">
          <color rgb="FF000000"/>
        </top>
        <bottom style="thin">
          <color indexed="64"/>
        </bottom>
      </border>
    </dxf>
    <dxf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numFmt numFmtId="0" formatCode="General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>
        <top style="double">
          <color rgb="FF000000"/>
        </top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scheme val="none"/>
      </font>
      <alignment horizont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thin">
          <color rgb="FF000000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double">
          <color rgb="FF000000"/>
        </top>
        <bottom style="thin">
          <color indexed="64"/>
        </bottom>
      </border>
    </dxf>
    <dxf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numFmt numFmtId="0" formatCode="General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>
        <top style="double">
          <color rgb="FF000000"/>
        </top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scheme val="none"/>
      </font>
      <alignment horizont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thin">
          <color rgb="FF000000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double">
          <color rgb="FF000000"/>
        </top>
        <bottom style="thin">
          <color indexed="64"/>
        </bottom>
      </border>
    </dxf>
    <dxf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numFmt numFmtId="0" formatCode="General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>
        <top style="double">
          <color rgb="FF000000"/>
        </top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scheme val="none"/>
      </font>
      <alignment horizont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thin">
          <color rgb="FF000000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numFmt numFmtId="1" formatCode="0"/>
      <fill>
        <patternFill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double">
          <color rgb="FF000000"/>
        </top>
        <bottom style="thin">
          <color indexed="64"/>
        </bottom>
      </border>
    </dxf>
    <dxf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numFmt numFmtId="0" formatCode="General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>
        <top style="double">
          <color rgb="FF000000"/>
        </top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scheme val="none"/>
      </font>
      <alignment horizont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thin">
          <color rgb="FF000000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rgb="FF0070C0"/>
        <name val="Aptos Narrow"/>
        <family val="2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9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0" formatCode="General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numFmt numFmtId="0" formatCode="General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>
        <top style="double">
          <color rgb="FF000000"/>
        </top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scheme val="none"/>
      </font>
      <alignment horizont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thin">
          <color rgb="FF000000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numFmt numFmtId="0" formatCode="General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>
        <top style="double">
          <color rgb="FF000000"/>
        </top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scheme val="none"/>
      </font>
      <alignment horizont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thin">
          <color rgb="FF000000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 style="medium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double">
          <color rgb="FF000000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double">
          <color rgb="FF000000"/>
        </top>
        <bottom style="medium">
          <color indexed="64"/>
        </bottom>
      </border>
    </dxf>
    <dxf>
      <fill>
        <patternFill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numFmt numFmtId="1" formatCode="0"/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double">
          <color rgb="FF000000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rgb="FF000000"/>
        </left>
        <right style="medium">
          <color indexed="64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ptos Narrow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fill>
        <patternFill patternType="solid">
          <fgColor indexed="64"/>
          <bgColor theme="0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family val="2"/>
        <scheme val="minor"/>
      </font>
      <alignment horizontal="left" vertical="center" textRotation="0" wrapText="0" indent="0" justifyLastLine="0" shrinkToFit="0" readingOrder="0"/>
      <border diagonalUp="0" diagonalDown="0" outline="0">
        <left/>
        <right style="thin">
          <color rgb="FF000000"/>
        </right>
        <top style="double">
          <color rgb="FF000000"/>
        </top>
        <bottom style="thin">
          <color indexed="64"/>
        </bottom>
      </border>
    </dxf>
    <dxf>
      <alignment horizontal="left" vertical="center" textRotation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top style="double">
          <color rgb="FF000000"/>
        </top>
      </border>
    </dxf>
    <dxf>
      <font>
        <strike val="0"/>
        <outline val="0"/>
        <shadow val="0"/>
        <u val="none"/>
        <vertAlign val="baseline"/>
        <sz val="12"/>
        <name val="Aptos Narrow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rgb="FF000000"/>
        </bottom>
      </border>
    </dxf>
    <dxf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695325</xdr:colOff>
      <xdr:row>0</xdr:row>
      <xdr:rowOff>171450</xdr:rowOff>
    </xdr:from>
    <xdr:to>
      <xdr:col>7</xdr:col>
      <xdr:colOff>6350</xdr:colOff>
      <xdr:row>2</xdr:row>
      <xdr:rowOff>28575</xdr:rowOff>
    </xdr:to>
    <xdr:pic>
      <xdr:nvPicPr>
        <xdr:cNvPr id="2" name="Graphique 1" descr="Case cochée avec un remplissage uni">
          <a:extLst>
            <a:ext uri="{FF2B5EF4-FFF2-40B4-BE49-F238E27FC236}">
              <a16:creationId xmlns:a16="http://schemas.microsoft.com/office/drawing/2014/main" id="{AC755EC1-4403-4EF6-AA89-6EEACC5FB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14850" y="171450"/>
          <a:ext cx="577850" cy="447675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0</xdr:row>
      <xdr:rowOff>171450</xdr:rowOff>
    </xdr:from>
    <xdr:to>
      <xdr:col>9</xdr:col>
      <xdr:colOff>15875</xdr:colOff>
      <xdr:row>2</xdr:row>
      <xdr:rowOff>28575</xdr:rowOff>
    </xdr:to>
    <xdr:pic>
      <xdr:nvPicPr>
        <xdr:cNvPr id="3" name="Graphique 2" descr="Case cochée avec un remplissage uni">
          <a:extLst>
            <a:ext uri="{FF2B5EF4-FFF2-40B4-BE49-F238E27FC236}">
              <a16:creationId xmlns:a16="http://schemas.microsoft.com/office/drawing/2014/main" id="{C3364DEF-47E8-42D2-B5AA-EDCBCE1CB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781675" y="171450"/>
          <a:ext cx="577850" cy="447675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11</xdr:col>
      <xdr:colOff>15875</xdr:colOff>
      <xdr:row>2</xdr:row>
      <xdr:rowOff>57150</xdr:rowOff>
    </xdr:to>
    <xdr:pic>
      <xdr:nvPicPr>
        <xdr:cNvPr id="4" name="Graphique 3" descr="Case cochée avec un remplissage uni">
          <a:extLst>
            <a:ext uri="{FF2B5EF4-FFF2-40B4-BE49-F238E27FC236}">
              <a16:creationId xmlns:a16="http://schemas.microsoft.com/office/drawing/2014/main" id="{BA089987-6B69-4B36-9412-8575601982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181850" y="200025"/>
          <a:ext cx="577850" cy="447675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13</xdr:col>
      <xdr:colOff>6350</xdr:colOff>
      <xdr:row>2</xdr:row>
      <xdr:rowOff>57150</xdr:rowOff>
    </xdr:to>
    <xdr:pic>
      <xdr:nvPicPr>
        <xdr:cNvPr id="5" name="Graphique 4" descr="Case cochée avec un remplissage uni">
          <a:extLst>
            <a:ext uri="{FF2B5EF4-FFF2-40B4-BE49-F238E27FC236}">
              <a16:creationId xmlns:a16="http://schemas.microsoft.com/office/drawing/2014/main" id="{91DFB051-314A-4AC4-9BF8-1A7D867B14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629650" y="200025"/>
          <a:ext cx="577850" cy="447675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15</xdr:col>
      <xdr:colOff>53975</xdr:colOff>
      <xdr:row>2</xdr:row>
      <xdr:rowOff>57150</xdr:rowOff>
    </xdr:to>
    <xdr:pic>
      <xdr:nvPicPr>
        <xdr:cNvPr id="6" name="Graphique 5" descr="Case cochée avec un remplissage uni">
          <a:extLst>
            <a:ext uri="{FF2B5EF4-FFF2-40B4-BE49-F238E27FC236}">
              <a16:creationId xmlns:a16="http://schemas.microsoft.com/office/drawing/2014/main" id="{02396DE9-9D20-48DC-A072-EDE412D15C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125075" y="200025"/>
          <a:ext cx="577850" cy="447675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17</xdr:col>
      <xdr:colOff>44450</xdr:colOff>
      <xdr:row>2</xdr:row>
      <xdr:rowOff>57150</xdr:rowOff>
    </xdr:to>
    <xdr:pic>
      <xdr:nvPicPr>
        <xdr:cNvPr id="7" name="Graphique 6" descr="Case cochée avec un remplissage uni">
          <a:extLst>
            <a:ext uri="{FF2B5EF4-FFF2-40B4-BE49-F238E27FC236}">
              <a16:creationId xmlns:a16="http://schemas.microsoft.com/office/drawing/2014/main" id="{A827F6B1-643A-463E-92FA-1538321FA4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87150" y="200025"/>
          <a:ext cx="577850" cy="447675"/>
        </a:xfrm>
        <a:prstGeom prst="rect">
          <a:avLst/>
        </a:prstGeom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19</xdr:col>
      <xdr:colOff>25400</xdr:colOff>
      <xdr:row>2</xdr:row>
      <xdr:rowOff>57150</xdr:rowOff>
    </xdr:to>
    <xdr:pic>
      <xdr:nvPicPr>
        <xdr:cNvPr id="8" name="Graphique 7" descr="Case cochée avec un remplissage uni">
          <a:extLst>
            <a:ext uri="{FF2B5EF4-FFF2-40B4-BE49-F238E27FC236}">
              <a16:creationId xmlns:a16="http://schemas.microsoft.com/office/drawing/2014/main" id="{488113FD-7230-41F5-832D-EC90DDF2B3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2725400" y="200025"/>
          <a:ext cx="577850" cy="447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0</xdr:row>
      <xdr:rowOff>180975</xdr:rowOff>
    </xdr:from>
    <xdr:to>
      <xdr:col>6</xdr:col>
      <xdr:colOff>615950</xdr:colOff>
      <xdr:row>2</xdr:row>
      <xdr:rowOff>38100</xdr:rowOff>
    </xdr:to>
    <xdr:pic>
      <xdr:nvPicPr>
        <xdr:cNvPr id="2" name="Graphique 1" descr="Case cochée avec un remplissage uni">
          <a:extLst>
            <a:ext uri="{FF2B5EF4-FFF2-40B4-BE49-F238E27FC236}">
              <a16:creationId xmlns:a16="http://schemas.microsoft.com/office/drawing/2014/main" id="{6B5D1408-4E87-4C62-91BF-43303ACFCB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81525" y="180975"/>
          <a:ext cx="577850" cy="4476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171450</xdr:rowOff>
    </xdr:from>
    <xdr:to>
      <xdr:col>9</xdr:col>
      <xdr:colOff>663575</xdr:colOff>
      <xdr:row>2</xdr:row>
      <xdr:rowOff>28575</xdr:rowOff>
    </xdr:to>
    <xdr:pic>
      <xdr:nvPicPr>
        <xdr:cNvPr id="3" name="Graphique 2" descr="Case cochée avec un remplissage uni">
          <a:extLst>
            <a:ext uri="{FF2B5EF4-FFF2-40B4-BE49-F238E27FC236}">
              <a16:creationId xmlns:a16="http://schemas.microsoft.com/office/drawing/2014/main" id="{EE6B3ECC-BDE6-4466-B6FC-1BEDB9F77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781675" y="171450"/>
          <a:ext cx="577850" cy="447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11</xdr:col>
      <xdr:colOff>15875</xdr:colOff>
      <xdr:row>2</xdr:row>
      <xdr:rowOff>57150</xdr:rowOff>
    </xdr:to>
    <xdr:pic>
      <xdr:nvPicPr>
        <xdr:cNvPr id="4" name="Graphique 3" descr="Case cochée avec un remplissage uni">
          <a:extLst>
            <a:ext uri="{FF2B5EF4-FFF2-40B4-BE49-F238E27FC236}">
              <a16:creationId xmlns:a16="http://schemas.microsoft.com/office/drawing/2014/main" id="{C7F42320-743C-423B-AC92-E4DD93E17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048500" y="200025"/>
          <a:ext cx="577850" cy="4476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0</xdr:rowOff>
    </xdr:from>
    <xdr:to>
      <xdr:col>13</xdr:col>
      <xdr:colOff>6350</xdr:colOff>
      <xdr:row>2</xdr:row>
      <xdr:rowOff>57150</xdr:rowOff>
    </xdr:to>
    <xdr:pic>
      <xdr:nvPicPr>
        <xdr:cNvPr id="5" name="Graphique 4" descr="Case cochée avec un remplissage uni">
          <a:extLst>
            <a:ext uri="{FF2B5EF4-FFF2-40B4-BE49-F238E27FC236}">
              <a16:creationId xmlns:a16="http://schemas.microsoft.com/office/drawing/2014/main" id="{FAC91831-9E6B-4FCC-B6FE-81FBF38D2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296275" y="200025"/>
          <a:ext cx="577850" cy="4476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1</xdr:row>
      <xdr:rowOff>0</xdr:rowOff>
    </xdr:from>
    <xdr:to>
      <xdr:col>15</xdr:col>
      <xdr:colOff>53975</xdr:colOff>
      <xdr:row>2</xdr:row>
      <xdr:rowOff>57150</xdr:rowOff>
    </xdr:to>
    <xdr:pic>
      <xdr:nvPicPr>
        <xdr:cNvPr id="6" name="Graphique 5" descr="Case cochée avec un remplissage uni">
          <a:extLst>
            <a:ext uri="{FF2B5EF4-FFF2-40B4-BE49-F238E27FC236}">
              <a16:creationId xmlns:a16="http://schemas.microsoft.com/office/drawing/2014/main" id="{F66FA4AD-B04A-4709-9283-6307B5EAF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620250" y="200025"/>
          <a:ext cx="577850" cy="4476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1</xdr:row>
      <xdr:rowOff>0</xdr:rowOff>
    </xdr:from>
    <xdr:to>
      <xdr:col>17</xdr:col>
      <xdr:colOff>44450</xdr:colOff>
      <xdr:row>2</xdr:row>
      <xdr:rowOff>57150</xdr:rowOff>
    </xdr:to>
    <xdr:pic>
      <xdr:nvPicPr>
        <xdr:cNvPr id="7" name="Graphique 6" descr="Case cochée avec un remplissage uni">
          <a:extLst>
            <a:ext uri="{FF2B5EF4-FFF2-40B4-BE49-F238E27FC236}">
              <a16:creationId xmlns:a16="http://schemas.microsoft.com/office/drawing/2014/main" id="{8A689EC3-CD5C-4A6E-A322-E7329680A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0753725" y="200025"/>
          <a:ext cx="577850" cy="4476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1</xdr:row>
      <xdr:rowOff>0</xdr:rowOff>
    </xdr:from>
    <xdr:to>
      <xdr:col>19</xdr:col>
      <xdr:colOff>25400</xdr:colOff>
      <xdr:row>2</xdr:row>
      <xdr:rowOff>57150</xdr:rowOff>
    </xdr:to>
    <xdr:pic>
      <xdr:nvPicPr>
        <xdr:cNvPr id="8" name="Graphique 7" descr="Case cochée avec un remplissage uni">
          <a:extLst>
            <a:ext uri="{FF2B5EF4-FFF2-40B4-BE49-F238E27FC236}">
              <a16:creationId xmlns:a16="http://schemas.microsoft.com/office/drawing/2014/main" id="{B332427B-8F0A-4A64-A5B1-B6AE23BC4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915775" y="200025"/>
          <a:ext cx="577850" cy="4476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2E6257C-83DE-4BF1-9905-C976B4E10E9B}" name="Tableau1" displayName="Tableau1" ref="A3:S136" totalsRowCount="1" headerRowDxfId="305" dataDxfId="303" totalsRowDxfId="301" headerRowBorderDxfId="304" tableBorderDxfId="302" totalsRowBorderDxfId="300">
  <autoFilter ref="A3:S135" xr:uid="{B2E6257C-83DE-4BF1-9905-C976B4E10E9B}"/>
  <sortState xmlns:xlrd2="http://schemas.microsoft.com/office/spreadsheetml/2017/richdata2" ref="A4:R135">
    <sortCondition ref="A4:A135"/>
    <sortCondition ref="C4:C135"/>
    <sortCondition ref="D4:D135"/>
  </sortState>
  <tableColumns count="19">
    <tableColumn id="1" xr3:uid="{AD5CC81D-7B57-4FB8-A83A-18DF9F983A06}" name="Club Lions" totalsRowLabel="Total" dataDxfId="299" totalsRowDxfId="298"/>
    <tableColumn id="13" xr3:uid="{E36D8F2A-0A70-48B8-BD9F-C7F5F5DAC215}" name="Colonne1" dataDxfId="297" totalsRowDxfId="296">
      <calculatedColumnFormula>Tableau1[[#This Row],[Noms ]]&amp;", "&amp;Tableau1[[#This Row],[Prénom ]]</calculatedColumnFormula>
    </tableColumn>
    <tableColumn id="2" xr3:uid="{11EF7C4F-F408-4B7B-9066-1F5C9C423394}" name="Noms " totalsRowFunction="count" dataDxfId="295" totalsRowDxfId="294"/>
    <tableColumn id="3" xr3:uid="{51547EB1-8F28-45D6-885D-A8F833E692BF}" name="Prénom " totalsRowFunction="count" dataDxfId="293" totalsRowDxfId="292"/>
    <tableColumn id="11" xr3:uid="{11E06CB8-557F-4B25-97C9-6D3D87B9036A}" name="Forma-teur" totalsRowFunction="sum" dataDxfId="291" totalsRowDxfId="290"/>
    <tableColumn id="4" xr3:uid="{7FA48F24-E779-4B6B-AE73-F514E3BC02F0}" name="1- Président" totalsRowFunction="custom" dataDxfId="289" totalsRowDxfId="288">
      <totalsRowFormula>SUBTOTAL(103,Tableau1[1- Président])-1</totalsRowFormula>
    </tableColumn>
    <tableColumn id="15" xr3:uid="{28FF3E8A-B186-43C9-B9B9-DF9932F6EC53}" name="1-Présent" totalsRowFunction="sum" dataDxfId="287" totalsRowDxfId="286">
      <calculatedColumnFormula>IF(ISNA(VLOOKUP($B4,Atelier1!$B:$Z,G$1,0)),0,VLOOKUP($B4,Atelier1!$B:$Z,G$1,FALSE))</calculatedColumnFormula>
    </tableColumn>
    <tableColumn id="5" xr3:uid="{5F3D941D-65F9-4A01-B92F-4DE28623918C}" name="2- Secrétaire" totalsRowFunction="custom" dataDxfId="285" totalsRowDxfId="284">
      <totalsRowFormula>SUBTOTAL(103,Tableau1[2- Secrétaire])-1</totalsRowFormula>
    </tableColumn>
    <tableColumn id="16" xr3:uid="{AFB3B183-DC42-47E3-B84A-737A4D37D232}" name="2-Présent" totalsRowFunction="sum" dataDxfId="283" totalsRowDxfId="282">
      <calculatedColumnFormula>IF(ISNA(VLOOKUP($B4,Atelier2!$C:$Q,I$1,0)),0,VLOOKUP($B4,Atelier2!$C:$Q,I$1,FALSE))</calculatedColumnFormula>
    </tableColumn>
    <tableColumn id="6" xr3:uid="{E3F368B1-E3BF-4925-8A36-1AD56ED29C98}" name="3- Trésorier" totalsRowFunction="custom" dataDxfId="281" totalsRowDxfId="280">
      <totalsRowFormula>SUBTOTAL(103,Tableau1[3- Trésorier])-1</totalsRowFormula>
    </tableColumn>
    <tableColumn id="17" xr3:uid="{1ECCD9CE-BEA2-495E-A3ED-95D4E00F4AB0}" name="3-Présent" totalsRowFunction="sum" dataDxfId="279" totalsRowDxfId="278">
      <calculatedColumnFormula>IF(ISNA(VLOOKUP($B4,Atelier3!$B:$P,K$1,0)),0,VLOOKUP($B4,Atelier3!$B:$P,K$1,FALSE))</calculatedColumnFormula>
    </tableColumn>
    <tableColumn id="7" xr3:uid="{0BE1A258-D769-4F4D-9605-D564123E05FC}" name="4- Animateur" totalsRowFunction="custom" dataDxfId="277" totalsRowDxfId="276">
      <totalsRowFormula>SUBTOTAL(103,Tableau1[4- Animateur])-1</totalsRowFormula>
    </tableColumn>
    <tableColumn id="18" xr3:uid="{F5AA4DC2-6E6B-4182-B264-1177C4E31AE3}" name="4-Présent" totalsRowFunction="sum" dataDxfId="275" totalsRowDxfId="274">
      <calculatedColumnFormula>IF(ISNA(VLOOKUP($B4,Atelier4!$B:$P,M$1,0)),0,VLOOKUP($B4,Atelier4!$B:$P,M$1,FALSE))</calculatedColumnFormula>
    </tableColumn>
    <tableColumn id="8" xr3:uid="{59D1FA30-E48D-4F65-B841-35BF2845C069}" name="5- Protocole" totalsRowFunction="custom" dataDxfId="273" totalsRowDxfId="272">
      <totalsRowFormula>SUBTOTAL(103,Tableau1[5- Protocole])-1</totalsRowFormula>
    </tableColumn>
    <tableColumn id="19" xr3:uid="{BBD5E70A-9B7E-4E44-AC2D-3C2DBC7E2554}" name="5-Présent" totalsRowFunction="sum" dataDxfId="271" totalsRowDxfId="270">
      <calculatedColumnFormula>IF(ISNA(VLOOKUP($B4,Atelier5!$B:$Z,O$1,0)),0,VLOOKUP($B4,Atelier5!$B:$Z,O$1,FALSE))</calculatedColumnFormula>
    </tableColumn>
    <tableColumn id="9" xr3:uid="{AF807F1E-1201-4CC6-93E8-35B3220928B2}" name="6- Effectifs" totalsRowFunction="custom" dataDxfId="269" totalsRowDxfId="268">
      <totalsRowFormula>SUBTOTAL(103,Tableau1[6- Effectifs])-1</totalsRowFormula>
    </tableColumn>
    <tableColumn id="20" xr3:uid="{47621AD6-FDF6-44F6-A498-0EE585021B5C}" name="6-Présent" totalsRowFunction="sum" dataDxfId="267" totalsRowDxfId="266">
      <calculatedColumnFormula>IF(ISNA(VLOOKUP($B4,Atelier6!$B:$Z,Q$1,0)),0,VLOOKUP($B4,Atelier6!$B:$Z,Q$1,FALSE))</calculatedColumnFormula>
    </tableColumn>
    <tableColumn id="10" xr3:uid="{6A9EA137-5983-427B-B70C-C4450F8924C6}" name="7- Président zone" totalsRowFunction="custom" dataDxfId="265" totalsRowDxfId="264">
      <totalsRowFormula>SUBTOTAL(103,Tableau1[7- Président zone])-1</totalsRowFormula>
    </tableColumn>
    <tableColumn id="21" xr3:uid="{AF63C077-CEE3-41EC-844C-89D9B67BB06A}" name="7-Présent" totalsRowFunction="sum" dataDxfId="263" totalsRowDxfId="262">
      <calculatedColumnFormula>IF(ISNA(VLOOKUP($B4,Atelier7!$B:$Z,S$1,0)),0,VLOOKUP($B4,Atelier7!$B:$Z,S$1,FALSE))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24AE508-7ADF-48D6-839C-021CC15B7C36}" name="Tableau114" displayName="Tableau114" ref="A3:M136" totalsRowCount="1" headerRowDxfId="261" dataDxfId="259" totalsRowDxfId="257" headerRowBorderDxfId="260" tableBorderDxfId="258" totalsRowBorderDxfId="256">
  <autoFilter ref="A3:M135" xr:uid="{B2E6257C-83DE-4BF1-9905-C976B4E10E9B}">
    <filterColumn colId="5">
      <filters>
        <filter val="1"/>
      </filters>
    </filterColumn>
  </autoFilter>
  <sortState xmlns:xlrd2="http://schemas.microsoft.com/office/spreadsheetml/2017/richdata2" ref="A4:M135">
    <sortCondition ref="A4:A135"/>
    <sortCondition ref="C4:C135"/>
    <sortCondition ref="D4:D135"/>
  </sortState>
  <tableColumns count="13">
    <tableColumn id="1" xr3:uid="{F1B77396-BBDA-41EE-BF16-880FAEA94768}" name="Club Lions" totalsRowLabel="Total" dataDxfId="255" totalsRowDxfId="254"/>
    <tableColumn id="13" xr3:uid="{AC0E7FE3-FB88-4C64-BBFC-BB0273985129}" name="Colonne1" dataDxfId="253" totalsRowDxfId="252">
      <calculatedColumnFormula>Tableau114[[#This Row],[Noms ]]&amp;", "&amp;Tableau114[[#This Row],[Prénom ]]</calculatedColumnFormula>
    </tableColumn>
    <tableColumn id="2" xr3:uid="{86A32745-3985-47D6-83D2-538FF4492DC9}" name="Noms " totalsRowFunction="count" dataDxfId="251" totalsRowDxfId="250"/>
    <tableColumn id="3" xr3:uid="{96EDD6C9-7A28-4247-B69A-DF531E7F5AAE}" name="Prénom " totalsRowFunction="count" dataDxfId="249" totalsRowDxfId="248"/>
    <tableColumn id="11" xr3:uid="{8B15BCA1-64E5-4F3A-A52E-FF1DBBAFCBD2}" name="Forma-teur" totalsRowFunction="sum" dataDxfId="247" totalsRowDxfId="246"/>
    <tableColumn id="4" xr3:uid="{211CC630-289A-4530-B6A3-6F2B4828FC82}" name="1- Président" totalsRowFunction="count" dataDxfId="245" totalsRowDxfId="244"/>
    <tableColumn id="15" xr3:uid="{71BE46FF-4433-4594-A0BB-3AB258C76B3E}" name="Présent" totalsRowFunction="sum" dataDxfId="243" totalsRowDxfId="242">
      <calculatedColumnFormula>IF(ISNA(VLOOKUP($B4,Atelier1!$C:$Z,G$1,0)),0,VLOOKUP($B4,Atelier1!$B:$Z,G$1,FALSE))</calculatedColumnFormula>
    </tableColumn>
    <tableColumn id="5" xr3:uid="{1664BDAD-ABCC-4FF2-A65E-4B161D597543}" name="2- Secrétaire" totalsRowFunction="sum" dataDxfId="241" totalsRowDxfId="240"/>
    <tableColumn id="6" xr3:uid="{23B4D936-2265-4C61-9D15-8CDE448AE423}" name="3- Trésorier" totalsRowFunction="sum" dataDxfId="239" totalsRowDxfId="238"/>
    <tableColumn id="7" xr3:uid="{38D93634-0D6A-4F75-8F4E-8FD93FC6DB75}" name="4- Animateur" totalsRowFunction="sum" dataDxfId="237" totalsRowDxfId="236"/>
    <tableColumn id="8" xr3:uid="{93D94E4A-904A-4AE7-B9DE-382871D8AB5F}" name="5- Protocole" totalsRowFunction="sum" dataDxfId="235" totalsRowDxfId="234"/>
    <tableColumn id="9" xr3:uid="{1E276796-39C0-4EEF-94ED-D8F0D3F16CC9}" name="6- Effectifs" totalsRowFunction="sum" dataDxfId="233" totalsRowDxfId="232"/>
    <tableColumn id="10" xr3:uid="{3CA1EC55-B84C-4E2D-B91E-178E98DE816F}" name="7- Président zone" totalsRowFunction="sum" dataDxfId="231" totalsRowDxfId="23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BA2D4C61-0ED1-4499-AE6F-4C29A6FC866C}" name="Tableau115" displayName="Tableau115" ref="A3:R138" totalsRowCount="1" headerRowDxfId="229" dataDxfId="227" totalsRowDxfId="225" headerRowBorderDxfId="228" tableBorderDxfId="226" totalsRowBorderDxfId="224">
  <autoFilter ref="A3:R137" xr:uid="{B2E6257C-83DE-4BF1-9905-C976B4E10E9B}">
    <filterColumn colId="8">
      <customFilters>
        <customFilter operator="notEqual" val=" "/>
      </customFilters>
    </filterColumn>
    <filterColumn colId="10">
      <filters>
        <filter val="OK"/>
      </filters>
    </filterColumn>
    <filterColumn colId="17">
      <filters>
        <filter val="1"/>
      </filters>
    </filterColumn>
  </autoFilter>
  <sortState xmlns:xlrd2="http://schemas.microsoft.com/office/spreadsheetml/2017/richdata2" ref="A4:N137">
    <sortCondition ref="B3:B137"/>
  </sortState>
  <tableColumns count="18">
    <tableColumn id="1" xr3:uid="{1B23E5C8-C797-4451-A340-11BB1EC4EADB}" name="Club Lions" totalsRowLabel="Total" dataDxfId="223" totalsRowDxfId="17"/>
    <tableColumn id="6" xr3:uid="{AE87BFEE-9C68-453E-927A-0930C4419F14}" name="PrenomNom" totalsRowFunction="count" dataDxfId="222" totalsRowDxfId="16">
      <calculatedColumnFormula>Tableau115[[#This Row],[Prénom ]]&amp;" "&amp;Tableau115[[#This Row],[Noms ]]</calculatedColumnFormula>
    </tableColumn>
    <tableColumn id="13" xr3:uid="{ED63E03C-63BF-42F2-82B9-41F9FD98F69B}" name="Nom, prénom" dataDxfId="221" totalsRowDxfId="15">
      <calculatedColumnFormula>Tableau115[[#This Row],[Noms ]]&amp;", "&amp;Tableau115[[#This Row],[Prénom ]]</calculatedColumnFormula>
    </tableColumn>
    <tableColumn id="2" xr3:uid="{6A49F5D2-9437-4804-A3AE-E0D0D6DB9216}" name="Noms " totalsRowFunction="count" dataDxfId="220" totalsRowDxfId="14"/>
    <tableColumn id="3" xr3:uid="{D466304F-DA34-4532-9EB5-BCD126B458A8}" name="Prénom " totalsRowFunction="count" dataDxfId="219" totalsRowDxfId="13"/>
    <tableColumn id="11" xr3:uid="{CEB548F4-380A-4033-9C3A-18B02B580835}" name="Forma-teur" totalsRowFunction="sum" dataDxfId="218" totalsRowDxfId="12"/>
    <tableColumn id="4" xr3:uid="{1E7E8FCD-28BF-407C-A16C-27C73A40CDB3}" name="1- Président" totalsRowFunction="custom" dataDxfId="217" totalsRowDxfId="11">
      <totalsRowFormula>SUBTOTAL(103,Tableau115[1- Président])-1</totalsRowFormula>
    </tableColumn>
    <tableColumn id="15" xr3:uid="{30990E6E-EBCF-4FC0-962B-8AC55E755500}" name="1-Présent" totalsRowFunction="sum" dataDxfId="216" totalsRowDxfId="10">
      <calculatedColumnFormula>IF(ISNA(VLOOKUP($C4,Atelier1!$B:$Z,H$1,0)),0,VLOOKUP($C4,Atelier1!$B:$Z,H$1,FALSE))</calculatedColumnFormula>
    </tableColumn>
    <tableColumn id="5" xr3:uid="{3CA00530-BBC9-4704-9FA1-4F00FF13C168}" name="2- Secrétaire" totalsRowFunction="count" dataDxfId="215" totalsRowDxfId="9"/>
    <tableColumn id="16" xr3:uid="{976186DD-CE3A-42A9-BC2E-CC8F7B89F283}" name="2-Présent" totalsRowFunction="count" dataDxfId="214" totalsRowDxfId="8">
      <calculatedColumnFormula>IF(ISNA(VLOOKUP($C4,#REF!,J$1,0)),0,VLOOKUP($C4,#REF!,J$1,FALSE))</calculatedColumnFormula>
    </tableColumn>
    <tableColumn id="7" xr3:uid="{347C13CA-EFA8-E940-9891-95C952ED60FE}" name="TEAMS" totalsRowFunction="count" dataDxfId="213" totalsRowDxfId="7"/>
    <tableColumn id="8" xr3:uid="{1526E69F-B5F2-4D5A-98B0-3B431AC62D8C}" name="Fait" totalsRowFunction="count" dataDxfId="212" totalsRowDxfId="6"/>
    <tableColumn id="9" xr3:uid="{8B0F3CBB-E594-43F2-AF76-31548F8D46B7}" name="8 nov 15h" totalsRowFunction="count" dataDxfId="211" totalsRowDxfId="5"/>
    <tableColumn id="10" xr3:uid="{6E040C8E-B475-4275-8DD4-1A1E60540D6E}" name="9 nov 11h" totalsRowFunction="count" dataDxfId="210" totalsRowDxfId="4"/>
    <tableColumn id="12" xr3:uid="{537EB5E9-ADC9-460E-9EC3-C42206FB9D7A}" name="10 nov 14h" totalsRowFunction="count" dataDxfId="209" totalsRowDxfId="3"/>
    <tableColumn id="19" xr3:uid="{6A8876F4-66A5-4C18-A162-3C6F783D86AC}" name="11 nov 16h" dataDxfId="208" totalsRowDxfId="2"/>
    <tableColumn id="14" xr3:uid="{2DCB34DB-872C-4570-ABC0-1D7D87333AD6}" name="11 nov 19h30" totalsRowFunction="count" dataDxfId="207" totalsRowDxfId="1"/>
    <tableColumn id="18" xr3:uid="{CE6BA403-C793-4DF2-A5ED-94C31750EAF4}" name="Répondu" totalsRowFunction="count" dataDxfId="206" totalsRowDxfId="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B1C633EA-3C46-4863-B74E-DE1D092C0E81}" name="Tableau116" displayName="Tableau116" ref="A3:K136" totalsRowCount="1" headerRowDxfId="205" dataDxfId="203" totalsRowDxfId="201" headerRowBorderDxfId="204" tableBorderDxfId="202" totalsRowBorderDxfId="200">
  <autoFilter ref="A3:K135" xr:uid="{B2E6257C-83DE-4BF1-9905-C976B4E10E9B}">
    <filterColumn colId="9">
      <customFilters>
        <customFilter operator="notEqual" val=" "/>
      </customFilters>
    </filterColumn>
  </autoFilter>
  <sortState xmlns:xlrd2="http://schemas.microsoft.com/office/spreadsheetml/2017/richdata2" ref="A4:K135">
    <sortCondition ref="A4:A135"/>
    <sortCondition ref="C4:C135"/>
    <sortCondition ref="D4:D135"/>
  </sortState>
  <tableColumns count="11">
    <tableColumn id="1" xr3:uid="{0766C19E-A59F-4A2E-9A71-7C6A39B64667}" name="Club Lions" totalsRowLabel="Total" dataDxfId="199" totalsRowDxfId="198"/>
    <tableColumn id="13" xr3:uid="{3167ED8A-D43F-4A46-B56E-9A7BB30EA11E}" name="Colonne1" dataDxfId="197" totalsRowDxfId="196">
      <calculatedColumnFormula>Tableau116[[#This Row],[Noms ]]&amp;", "&amp;Tableau116[[#This Row],[Prénom ]]</calculatedColumnFormula>
    </tableColumn>
    <tableColumn id="2" xr3:uid="{A92C1635-01C1-4001-8AA0-AFA41E398027}" name="Noms " totalsRowFunction="count" dataDxfId="195" totalsRowDxfId="194"/>
    <tableColumn id="3" xr3:uid="{D4B5ED1A-03FB-4662-BAC4-42297A2A3D9C}" name="Prénom " totalsRowFunction="count" dataDxfId="193" totalsRowDxfId="192"/>
    <tableColumn id="11" xr3:uid="{C2D59EAF-9271-49BB-B9B3-C87F304A0BDA}" name="Forma-teur" totalsRowFunction="sum" dataDxfId="191" totalsRowDxfId="190"/>
    <tableColumn id="4" xr3:uid="{9A235A52-BE9E-4C76-B41C-8CF5893DF7DA}" name="1- Président" totalsRowFunction="custom" dataDxfId="189" totalsRowDxfId="188">
      <totalsRowFormula>SUBTOTAL(103,Tableau116[1- Président])-1</totalsRowFormula>
    </tableColumn>
    <tableColumn id="15" xr3:uid="{00D899B8-17E6-4BE3-9F53-CB2A3868B7BD}" name="1-Présent" totalsRowFunction="sum" dataDxfId="187" totalsRowDxfId="186">
      <calculatedColumnFormula>IF(ISNA(VLOOKUP($B4,Atelier1!$B:$Z,G$1,0)),0,VLOOKUP($B4,Atelier1!$B:$Z,G$1,FALSE))</calculatedColumnFormula>
    </tableColumn>
    <tableColumn id="5" xr3:uid="{D3E8FCD4-0E27-4AED-AAE3-2D5158C26AA4}" name="2- Secrétaire" totalsRowFunction="custom" dataDxfId="185" totalsRowDxfId="184">
      <totalsRowFormula>SUBTOTAL(103,Tableau116[2- Secrétaire])-1</totalsRowFormula>
    </tableColumn>
    <tableColumn id="16" xr3:uid="{F5777C5A-FEA0-4D34-821A-B2CF647074F1}" name="2-Présent" totalsRowFunction="sum" dataDxfId="183" totalsRowDxfId="182">
      <calculatedColumnFormula>IF(ISNA(VLOOKUP($B4,Atelier2!$C:$Q,I$1,0)),0,VLOOKUP($B4,Atelier2!$C:$Q,I$1,FALSE))</calculatedColumnFormula>
    </tableColumn>
    <tableColumn id="6" xr3:uid="{755B0515-BFC6-475F-9298-F8D9F3C53771}" name="3- Trésorier" totalsRowFunction="custom" dataDxfId="181" totalsRowDxfId="180">
      <totalsRowFormula>SUBTOTAL(103,Tableau116[3- Trésorier])-1</totalsRowFormula>
    </tableColumn>
    <tableColumn id="17" xr3:uid="{707F10ED-DBC6-4418-BBBE-707DFAA69BA6}" name="3-Présent" totalsRowFunction="sum" dataDxfId="179" totalsRowDxfId="17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B8C18F12-3EC4-4334-A906-750AACAEE535}" name="Tableau117" displayName="Tableau117" ref="A3:M136" totalsRowCount="1" headerRowDxfId="177" dataDxfId="175" totalsRowDxfId="173" headerRowBorderDxfId="176" tableBorderDxfId="174" totalsRowBorderDxfId="172">
  <autoFilter ref="A3:M135" xr:uid="{B2E6257C-83DE-4BF1-9905-C976B4E10E9B}">
    <filterColumn colId="11">
      <customFilters>
        <customFilter operator="notEqual" val=" "/>
      </customFilters>
    </filterColumn>
  </autoFilter>
  <sortState xmlns:xlrd2="http://schemas.microsoft.com/office/spreadsheetml/2017/richdata2" ref="A4:M135">
    <sortCondition ref="A4:A135"/>
    <sortCondition ref="C4:C135"/>
    <sortCondition ref="D4:D135"/>
  </sortState>
  <tableColumns count="13">
    <tableColumn id="1" xr3:uid="{CD704425-80B4-4E18-9C80-1398132D0338}" name="Club Lions" totalsRowLabel="Total" dataDxfId="171" totalsRowDxfId="170"/>
    <tableColumn id="13" xr3:uid="{AAF7BFF2-DD31-4591-81BE-64BD5261036A}" name="Colonne1" dataDxfId="169" totalsRowDxfId="168">
      <calculatedColumnFormula>Tableau117[[#This Row],[Noms ]]&amp;", "&amp;Tableau117[[#This Row],[Prénom ]]</calculatedColumnFormula>
    </tableColumn>
    <tableColumn id="2" xr3:uid="{318DDCE1-5D40-4D5C-AB60-0F25DC01C793}" name="Noms " totalsRowFunction="count" dataDxfId="167" totalsRowDxfId="166"/>
    <tableColumn id="3" xr3:uid="{EBF514C5-5DA5-44F3-9995-EDC4C41E923E}" name="Prénom " totalsRowFunction="count" dataDxfId="165" totalsRowDxfId="164"/>
    <tableColumn id="11" xr3:uid="{B61277B7-B88E-452E-8FDB-9EAC7B9CC53C}" name="Forma-teur" totalsRowFunction="sum" dataDxfId="163" totalsRowDxfId="162"/>
    <tableColumn id="4" xr3:uid="{EBC922C7-1DBE-4F58-B906-20B968384332}" name="1- Président" totalsRowFunction="custom" dataDxfId="161" totalsRowDxfId="160">
      <totalsRowFormula>SUBTOTAL(103,Tableau117[1- Président])-1</totalsRowFormula>
    </tableColumn>
    <tableColumn id="15" xr3:uid="{1F744D65-807A-4B2D-8C1F-7CAF3B3BBC76}" name="1-Présent" totalsRowFunction="sum" dataDxfId="159" totalsRowDxfId="158">
      <calculatedColumnFormula>IF(ISNA(VLOOKUP($B4,Atelier1!$B:$Z,G$1,0)),0,VLOOKUP($B4,Atelier1!$B:$Z,G$1,FALSE))</calculatedColumnFormula>
    </tableColumn>
    <tableColumn id="5" xr3:uid="{A1BCED58-0142-4FA6-96E7-80B6D43EB3A7}" name="2- Secrétaire" totalsRowFunction="custom" dataDxfId="157" totalsRowDxfId="156">
      <totalsRowFormula>SUBTOTAL(103,Tableau117[2- Secrétaire])-1</totalsRowFormula>
    </tableColumn>
    <tableColumn id="16" xr3:uid="{98AB25B0-23A4-4F02-BE2F-ADF5DF9D09E1}" name="2-Présent" totalsRowFunction="sum" dataDxfId="155" totalsRowDxfId="154">
      <calculatedColumnFormula>IF(ISNA(VLOOKUP($B4,Atelier2!$C:$Q,I$1,0)),0,VLOOKUP($B4,Atelier2!$C:$Q,I$1,FALSE))</calculatedColumnFormula>
    </tableColumn>
    <tableColumn id="6" xr3:uid="{97C42CDA-17E2-4281-BD80-E45A3FA87C74}" name="3- Trésorier" totalsRowFunction="custom" dataDxfId="153" totalsRowDxfId="152">
      <totalsRowFormula>SUBTOTAL(103,Tableau117[3- Trésorier])-1</totalsRowFormula>
    </tableColumn>
    <tableColumn id="17" xr3:uid="{D64534DF-A85C-4597-A785-F4357BC58817}" name="3-Présent" totalsRowFunction="sum" dataDxfId="151" totalsRowDxfId="150">
      <calculatedColumnFormula>IF(ISNA(VLOOKUP($B4,Atelier3!$B:$P,K$1,0)),0,VLOOKUP($B4,Atelier3!$B:$P,K$1,FALSE))</calculatedColumnFormula>
    </tableColumn>
    <tableColumn id="7" xr3:uid="{9C5B9F59-3094-4EEA-9C98-0D33255884B9}" name="4- Animateur" totalsRowFunction="custom" dataDxfId="149" totalsRowDxfId="148">
      <totalsRowFormula>SUBTOTAL(103,Tableau117[4- Animateur])-1</totalsRowFormula>
    </tableColumn>
    <tableColumn id="18" xr3:uid="{27D3653A-2C93-4754-981B-67D9D4BB8FCC}" name="4-Présent" totalsRowFunction="sum" dataDxfId="147" totalsRowDxfId="14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C72B2D28-FCB6-477C-9F12-8279EC0C60EB}" name="Tableau118" displayName="Tableau118" ref="A3:O136" totalsRowCount="1" headerRowDxfId="145" dataDxfId="143" totalsRowDxfId="141" headerRowBorderDxfId="144" tableBorderDxfId="142" totalsRowBorderDxfId="140">
  <autoFilter ref="A3:O135" xr:uid="{B2E6257C-83DE-4BF1-9905-C976B4E10E9B}">
    <filterColumn colId="13">
      <customFilters>
        <customFilter operator="notEqual" val=" "/>
      </customFilters>
    </filterColumn>
  </autoFilter>
  <sortState xmlns:xlrd2="http://schemas.microsoft.com/office/spreadsheetml/2017/richdata2" ref="A4:O135">
    <sortCondition ref="A4:A135"/>
    <sortCondition ref="C4:C135"/>
    <sortCondition ref="D4:D135"/>
  </sortState>
  <tableColumns count="15">
    <tableColumn id="1" xr3:uid="{17D4B83F-F1C9-4BB2-A832-2B3E964C8EB6}" name="Club Lions" totalsRowLabel="Total" dataDxfId="139" totalsRowDxfId="138"/>
    <tableColumn id="13" xr3:uid="{02060D09-C49A-469E-98A7-7BA9AA613EBF}" name="Colonne1" dataDxfId="137" totalsRowDxfId="136">
      <calculatedColumnFormula>Tableau118[[#This Row],[Noms ]]&amp;", "&amp;Tableau118[[#This Row],[Prénom ]]</calculatedColumnFormula>
    </tableColumn>
    <tableColumn id="2" xr3:uid="{AB05E6ED-5C50-4494-8922-AB1F6073D876}" name="Noms " totalsRowFunction="count" dataDxfId="135" totalsRowDxfId="134"/>
    <tableColumn id="3" xr3:uid="{281C01CE-377B-4FA1-BDA2-5571901F3AEC}" name="Prénom " totalsRowFunction="count" dataDxfId="133" totalsRowDxfId="132"/>
    <tableColumn id="11" xr3:uid="{465DE44F-3629-4629-8B5B-8F0EF5B95E05}" name="Forma-teur" totalsRowFunction="sum" dataDxfId="131" totalsRowDxfId="130"/>
    <tableColumn id="4" xr3:uid="{879579C2-EC8B-44AF-BDCE-50D4C92AEE89}" name="1- Président" totalsRowFunction="custom" dataDxfId="129" totalsRowDxfId="128">
      <totalsRowFormula>SUBTOTAL(103,Tableau118[1- Président])-1</totalsRowFormula>
    </tableColumn>
    <tableColumn id="15" xr3:uid="{B686031D-A87B-4777-9EF1-C7B90EAB10C1}" name="1-Présent" totalsRowFunction="sum" dataDxfId="127" totalsRowDxfId="126">
      <calculatedColumnFormula>IF(ISNA(VLOOKUP($B4,Atelier1!$B:$Z,G$1,0)),0,VLOOKUP($B4,Atelier1!$B:$Z,G$1,FALSE))</calculatedColumnFormula>
    </tableColumn>
    <tableColumn id="5" xr3:uid="{FFA6CA8A-2CB7-4E45-81AA-4E97B29122D6}" name="2- Secrétaire" totalsRowFunction="custom" dataDxfId="125" totalsRowDxfId="124">
      <totalsRowFormula>SUBTOTAL(103,Tableau118[2- Secrétaire])-1</totalsRowFormula>
    </tableColumn>
    <tableColumn id="16" xr3:uid="{81D792A8-FEC1-4A89-AC04-A87182641FFC}" name="2-Présent" totalsRowFunction="sum" dataDxfId="123" totalsRowDxfId="122">
      <calculatedColumnFormula>IF(ISNA(VLOOKUP($B4,Atelier2!$C:$Q,I$1,0)),0,VLOOKUP($B4,Atelier2!$C:$Q,I$1,FALSE))</calculatedColumnFormula>
    </tableColumn>
    <tableColumn id="6" xr3:uid="{1BD7F5B7-F8ED-4C45-AE94-B846ED802221}" name="3- Trésorier" totalsRowFunction="custom" dataDxfId="121" totalsRowDxfId="120">
      <totalsRowFormula>SUBTOTAL(103,Tableau118[3- Trésorier])-1</totalsRowFormula>
    </tableColumn>
    <tableColumn id="17" xr3:uid="{D640D6A2-1D3A-4187-9271-7E9B04D567FB}" name="3-Présent" totalsRowFunction="sum" dataDxfId="119" totalsRowDxfId="118">
      <calculatedColumnFormula>IF(ISNA(VLOOKUP($B4,Atelier3!$B:$P,K$1,0)),0,VLOOKUP($B4,Atelier3!$B:$P,K$1,FALSE))</calculatedColumnFormula>
    </tableColumn>
    <tableColumn id="7" xr3:uid="{12DCA047-8FD4-42B2-93B2-7E7874D1A7E4}" name="4- Animateur" totalsRowFunction="custom" dataDxfId="117" totalsRowDxfId="116">
      <totalsRowFormula>SUBTOTAL(103,Tableau118[4- Animateur])-1</totalsRowFormula>
    </tableColumn>
    <tableColumn id="18" xr3:uid="{BBBFA578-58B6-4DFF-9D8C-EDADD39269A5}" name="4-Présent" totalsRowFunction="sum" dataDxfId="115" totalsRowDxfId="114">
      <calculatedColumnFormula>IF(ISNA(VLOOKUP($B4,Atelier4!$B:$P,M$1,0)),0,VLOOKUP($B4,Atelier4!$B:$P,M$1,FALSE))</calculatedColumnFormula>
    </tableColumn>
    <tableColumn id="8" xr3:uid="{CE52F49C-D64D-4283-8F0E-98213DBA7457}" name="5- Protocole" totalsRowFunction="custom" dataDxfId="113" totalsRowDxfId="112">
      <totalsRowFormula>SUBTOTAL(103,Tableau118[5- Protocole])-1</totalsRowFormula>
    </tableColumn>
    <tableColumn id="19" xr3:uid="{A0F498BF-9A0A-483A-8EFE-451FD32D08BA}" name="5-Présent" totalsRowFunction="sum" dataDxfId="111" totalsRowDxfId="11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ACA6ACE-17BD-44E1-B4C5-0D0017290718}" name="Tableau119" displayName="Tableau119" ref="A3:Q136" totalsRowCount="1" headerRowDxfId="109" dataDxfId="107" totalsRowDxfId="105" headerRowBorderDxfId="108" tableBorderDxfId="106" totalsRowBorderDxfId="104">
  <autoFilter ref="A3:Q135" xr:uid="{B2E6257C-83DE-4BF1-9905-C976B4E10E9B}">
    <filterColumn colId="15">
      <customFilters>
        <customFilter operator="notEqual" val=" "/>
      </customFilters>
    </filterColumn>
  </autoFilter>
  <sortState xmlns:xlrd2="http://schemas.microsoft.com/office/spreadsheetml/2017/richdata2" ref="A4:Q135">
    <sortCondition ref="A4:A135"/>
    <sortCondition ref="C4:C135"/>
    <sortCondition ref="D4:D135"/>
  </sortState>
  <tableColumns count="17">
    <tableColumn id="1" xr3:uid="{2B26B6B3-1C07-4913-8720-7975FD6EC5B5}" name="Club Lions" totalsRowLabel="Total" dataDxfId="103" totalsRowDxfId="102"/>
    <tableColumn id="13" xr3:uid="{63E0C0B7-0F8E-4638-938F-AFCA466D1A9F}" name="Colonne1" dataDxfId="101" totalsRowDxfId="100">
      <calculatedColumnFormula>Tableau119[[#This Row],[Noms ]]&amp;", "&amp;Tableau119[[#This Row],[Prénom ]]</calculatedColumnFormula>
    </tableColumn>
    <tableColumn id="2" xr3:uid="{3252E1D7-3764-446C-B189-F1D969317870}" name="Noms " totalsRowFunction="count" dataDxfId="99" totalsRowDxfId="98"/>
    <tableColumn id="3" xr3:uid="{FCF21BE0-A0B0-45C4-A968-27334F99F751}" name="Prénom " totalsRowFunction="count" dataDxfId="97" totalsRowDxfId="96"/>
    <tableColumn id="11" xr3:uid="{DF21B212-5199-4C23-894D-8368552CBBEC}" name="Forma-teur" totalsRowFunction="sum" dataDxfId="95" totalsRowDxfId="94"/>
    <tableColumn id="4" xr3:uid="{98E5D11B-3A6B-436E-B116-75AC6EE68FC6}" name="1- Président" totalsRowFunction="custom" dataDxfId="93" totalsRowDxfId="92">
      <totalsRowFormula>SUBTOTAL(103,Tableau119[1- Président])-1</totalsRowFormula>
    </tableColumn>
    <tableColumn id="15" xr3:uid="{B73E3E73-BDD2-4380-A05F-E41DE5701B34}" name="1-Présent" totalsRowFunction="sum" dataDxfId="91" totalsRowDxfId="90">
      <calculatedColumnFormula>IF(ISNA(VLOOKUP($B4,Atelier1!$B:$Z,G$1,0)),0,VLOOKUP($B4,Atelier1!$B:$Z,G$1,FALSE))</calculatedColumnFormula>
    </tableColumn>
    <tableColumn id="5" xr3:uid="{3A321996-5905-487B-A3EA-0C23B9E605A7}" name="2- Secrétaire" totalsRowFunction="custom" dataDxfId="89" totalsRowDxfId="88">
      <totalsRowFormula>SUBTOTAL(103,Tableau119[2- Secrétaire])-1</totalsRowFormula>
    </tableColumn>
    <tableColumn id="16" xr3:uid="{2236CFA9-A263-4054-B946-1A30EC771340}" name="2-Présent" totalsRowFunction="sum" dataDxfId="87" totalsRowDxfId="86">
      <calculatedColumnFormula>IF(ISNA(VLOOKUP($B4,Atelier2!$C:$Q,I$1,0)),0,VLOOKUP($B4,Atelier2!$C:$Q,I$1,FALSE))</calculatedColumnFormula>
    </tableColumn>
    <tableColumn id="6" xr3:uid="{F5DEB239-B2E2-489C-AA3D-4EF968150E9D}" name="3- Trésorier" totalsRowFunction="custom" dataDxfId="85" totalsRowDxfId="84">
      <totalsRowFormula>SUBTOTAL(103,Tableau119[3- Trésorier])-1</totalsRowFormula>
    </tableColumn>
    <tableColumn id="17" xr3:uid="{70C1613C-7B6D-4B42-AA4D-A9209E500743}" name="3-Présent" totalsRowFunction="sum" dataDxfId="83" totalsRowDxfId="82">
      <calculatedColumnFormula>IF(ISNA(VLOOKUP($B4,Atelier3!$B:$P,K$1,0)),0,VLOOKUP($B4,Atelier3!$B:$P,K$1,FALSE))</calculatedColumnFormula>
    </tableColumn>
    <tableColumn id="7" xr3:uid="{A8C3814B-5A76-45E6-AF39-55CCBD930050}" name="4- Animateur" totalsRowFunction="custom" dataDxfId="81" totalsRowDxfId="80">
      <totalsRowFormula>SUBTOTAL(103,Tableau119[4- Animateur])-1</totalsRowFormula>
    </tableColumn>
    <tableColumn id="18" xr3:uid="{7D7D339E-DB67-45BD-984A-F634248BA919}" name="4-Présent" totalsRowFunction="sum" dataDxfId="79" totalsRowDxfId="78">
      <calculatedColumnFormula>IF(ISNA(VLOOKUP($B4,Atelier4!$B:$P,M$1,0)),0,VLOOKUP($B4,Atelier4!$B:$P,M$1,FALSE))</calculatedColumnFormula>
    </tableColumn>
    <tableColumn id="8" xr3:uid="{D508C312-A7C1-4232-B1D8-B923250E8ACA}" name="5- Protocole" totalsRowFunction="custom" dataDxfId="77" totalsRowDxfId="76">
      <totalsRowFormula>SUBTOTAL(103,Tableau119[5- Protocole])-1</totalsRowFormula>
    </tableColumn>
    <tableColumn id="19" xr3:uid="{618B312B-713C-4420-A916-A16F5241AEAE}" name="5-Présent" totalsRowFunction="sum" dataDxfId="75" totalsRowDxfId="74">
      <calculatedColumnFormula>IF(ISNA(VLOOKUP($B4,Atelier5!$B:$P,O$1,0)),0,VLOOKUP($B4,Atelier5!$B:$P,O$1,FALSE))</calculatedColumnFormula>
    </tableColumn>
    <tableColumn id="9" xr3:uid="{ED8EBFB1-B9B4-473F-AC58-03E952E19DF7}" name="6- Effectifs" totalsRowFunction="custom" dataDxfId="73" totalsRowDxfId="72">
      <totalsRowFormula>SUBTOTAL(103,Tableau119[6- Effectifs])-1</totalsRowFormula>
    </tableColumn>
    <tableColumn id="20" xr3:uid="{FF0A396E-F236-46BC-9BC7-1A10D9680383}" name="6-Présent" totalsRowFunction="sum" dataDxfId="71" totalsRowDxfId="7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F1A8ABE-8D8D-40E1-9B4B-B00AE837CA02}" name="Tableau120" displayName="Tableau120" ref="A3:S136" totalsRowCount="1" headerRowDxfId="69" dataDxfId="67" totalsRowDxfId="65" headerRowBorderDxfId="68" tableBorderDxfId="66" totalsRowBorderDxfId="64">
  <autoFilter ref="A3:S135" xr:uid="{B2E6257C-83DE-4BF1-9905-C976B4E10E9B}">
    <filterColumn colId="17">
      <customFilters>
        <customFilter operator="notEqual" val=" "/>
      </customFilters>
    </filterColumn>
  </autoFilter>
  <sortState xmlns:xlrd2="http://schemas.microsoft.com/office/spreadsheetml/2017/richdata2" ref="A4:R135">
    <sortCondition ref="A4:A135"/>
    <sortCondition ref="C4:C135"/>
    <sortCondition ref="D4:D135"/>
  </sortState>
  <tableColumns count="19">
    <tableColumn id="1" xr3:uid="{9D8516F7-D7E7-4AED-ABFE-C5A01EFB4C90}" name="Club Lions" totalsRowLabel="Total" dataDxfId="63" totalsRowDxfId="62"/>
    <tableColumn id="13" xr3:uid="{B690F043-92F9-4CB8-9848-5CC059AC26CF}" name="Colonne1" dataDxfId="61" totalsRowDxfId="60">
      <calculatedColumnFormula>Tableau120[[#This Row],[Noms ]]&amp;", "&amp;Tableau120[[#This Row],[Prénom ]]</calculatedColumnFormula>
    </tableColumn>
    <tableColumn id="2" xr3:uid="{236F0191-71CB-4754-B795-9E75980646E2}" name="Noms " totalsRowFunction="count" dataDxfId="59" totalsRowDxfId="58"/>
    <tableColumn id="3" xr3:uid="{55C050CD-583F-4657-BEA6-D64F6C791A6D}" name="Prénom " totalsRowFunction="count" dataDxfId="57" totalsRowDxfId="56"/>
    <tableColumn id="11" xr3:uid="{156F1D20-2090-4F24-8F2B-E45680F0C1B8}" name="Forma-teur" totalsRowFunction="sum" dataDxfId="55" totalsRowDxfId="54"/>
    <tableColumn id="4" xr3:uid="{0CBD14C6-3341-4B92-AE18-E36ABA8EF5B7}" name="1- Président" totalsRowFunction="custom" dataDxfId="53" totalsRowDxfId="52">
      <totalsRowFormula>SUBTOTAL(103,Tableau120[1- Président])-1</totalsRowFormula>
    </tableColumn>
    <tableColumn id="15" xr3:uid="{BD230E6D-ABBB-4157-9645-B7BC1D9B7CE1}" name="1-Présent" totalsRowFunction="sum" dataDxfId="51" totalsRowDxfId="50">
      <calculatedColumnFormula>IF(ISNA(VLOOKUP($B4,Atelier1!$B:$Z,G$1,0)),0,VLOOKUP($B4,Atelier1!$B:$Z,G$1,FALSE))</calculatedColumnFormula>
    </tableColumn>
    <tableColumn id="5" xr3:uid="{E7DB2A9E-FCAA-4012-BA3D-479777B97802}" name="2- Secrétaire" totalsRowFunction="custom" dataDxfId="49" totalsRowDxfId="48">
      <totalsRowFormula>SUBTOTAL(103,Tableau120[2- Secrétaire])-1</totalsRowFormula>
    </tableColumn>
    <tableColumn id="16" xr3:uid="{6F3590CB-8913-4123-AEFD-AB7CA2F3D631}" name="2-Présent" totalsRowFunction="sum" dataDxfId="47" totalsRowDxfId="46">
      <calculatedColumnFormula>IF(ISNA(VLOOKUP($B4,Atelier2!$C:$Q,I$1,0)),0,VLOOKUP($B4,Atelier2!$C:$Q,I$1,FALSE))</calculatedColumnFormula>
    </tableColumn>
    <tableColumn id="6" xr3:uid="{2765CE1C-DFE7-453B-8C93-6DFC6DEB15CC}" name="3- Trésorier" totalsRowFunction="custom" dataDxfId="45" totalsRowDxfId="44">
      <totalsRowFormula>SUBTOTAL(103,Tableau120[3- Trésorier])-1</totalsRowFormula>
    </tableColumn>
    <tableColumn id="17" xr3:uid="{5F966D4A-B649-4C32-8D02-A753340AB599}" name="3-Présent" totalsRowFunction="sum" dataDxfId="43" totalsRowDxfId="42">
      <calculatedColumnFormula>IF(ISNA(VLOOKUP($B4,Atelier3!$B:$P,K$1,0)),0,VLOOKUP($B4,Atelier3!$B:$P,K$1,FALSE))</calculatedColumnFormula>
    </tableColumn>
    <tableColumn id="7" xr3:uid="{73121C72-CD41-4042-A9B3-EAC51624E62B}" name="4- Animateur" totalsRowFunction="custom" dataDxfId="41" totalsRowDxfId="40">
      <totalsRowFormula>SUBTOTAL(103,Tableau120[4- Animateur])-1</totalsRowFormula>
    </tableColumn>
    <tableColumn id="18" xr3:uid="{D598992D-CD10-4B87-843E-9634EE81F48E}" name="4-Présent" totalsRowFunction="sum" dataDxfId="39" totalsRowDxfId="38">
      <calculatedColumnFormula>IF(ISNA(VLOOKUP($B4,Atelier4!$B:$P,M$1,0)),0,VLOOKUP($B4,Atelier4!$B:$P,M$1,FALSE))</calculatedColumnFormula>
    </tableColumn>
    <tableColumn id="8" xr3:uid="{3B377D71-0DB6-4964-AF77-B87340848849}" name="5- Protocole" totalsRowFunction="custom" dataDxfId="37" totalsRowDxfId="36">
      <totalsRowFormula>SUBTOTAL(103,Tableau120[5- Protocole])-1</totalsRowFormula>
    </tableColumn>
    <tableColumn id="19" xr3:uid="{C63297E7-99D7-468E-905B-4C52CF1D3419}" name="5-Présent" totalsRowFunction="sum" dataDxfId="35" totalsRowDxfId="34">
      <calculatedColumnFormula>IF(ISNA(VLOOKUP($B4,Atelier5!$B:$Z,O$1,0)),0,VLOOKUP($B4,Atelier5!$B:$Z,O$1,FALSE))</calculatedColumnFormula>
    </tableColumn>
    <tableColumn id="9" xr3:uid="{A38517C9-2A1F-4E5C-97A9-759636C60F8D}" name="6- Effectifs" totalsRowFunction="custom" dataDxfId="33" totalsRowDxfId="32">
      <totalsRowFormula>SUBTOTAL(103,Tableau120[6- Effectifs])-1</totalsRowFormula>
    </tableColumn>
    <tableColumn id="20" xr3:uid="{82957B0C-0CB7-4D47-9D3C-B53602653E32}" name="6-Présent" totalsRowFunction="sum" dataDxfId="31" totalsRowDxfId="30">
      <calculatedColumnFormula>IF(ISNA(VLOOKUP($B4,Atelier6!$B:$Z,Q$1,0)),0,VLOOKUP($B4,Atelier6!$B:$Z,Q$1,FALSE))</calculatedColumnFormula>
    </tableColumn>
    <tableColumn id="10" xr3:uid="{D31D2E7D-6782-48AE-B50E-BAE4D9ACB97F}" name="7- Président zone" totalsRowFunction="custom" dataDxfId="29" totalsRowDxfId="28">
      <totalsRowFormula>SUBTOTAL(103,Tableau120[7- Président zone])-1</totalsRowFormula>
    </tableColumn>
    <tableColumn id="21" xr3:uid="{C7BB0DC8-0E8C-460A-AAF4-F19575455046}" name="7-Présent" totalsRowFunction="sum" dataDxfId="27" totalsRowDxfId="2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etibo.isoucy@videotron.ca" TargetMode="External"/><Relationship Id="rId13" Type="http://schemas.openxmlformats.org/officeDocument/2006/relationships/hyperlink" Target="mailto:st_pierrekathy@hotmail.com;" TargetMode="External"/><Relationship Id="rId18" Type="http://schemas.openxmlformats.org/officeDocument/2006/relationships/hyperlink" Target="mailto:tardif90@outlook.com" TargetMode="External"/><Relationship Id="rId26" Type="http://schemas.openxmlformats.org/officeDocument/2006/relationships/hyperlink" Target="mailto:levlav@videotron.ca;" TargetMode="External"/><Relationship Id="rId3" Type="http://schemas.openxmlformats.org/officeDocument/2006/relationships/hyperlink" Target="mailto:hhins@telus.net;" TargetMode="External"/><Relationship Id="rId21" Type="http://schemas.openxmlformats.org/officeDocument/2006/relationships/hyperlink" Target="mailto:p.arseno115@hotmail.ca" TargetMode="External"/><Relationship Id="rId34" Type="http://schemas.openxmlformats.org/officeDocument/2006/relationships/comments" Target="../comments1.xml"/><Relationship Id="rId7" Type="http://schemas.openxmlformats.org/officeDocument/2006/relationships/hyperlink" Target="mailto:soniagagne2006@yahoo.ca;" TargetMode="External"/><Relationship Id="rId12" Type="http://schemas.openxmlformats.org/officeDocument/2006/relationships/hyperlink" Target="mailto:lionpierreag@gmail.com" TargetMode="External"/><Relationship Id="rId17" Type="http://schemas.openxmlformats.org/officeDocument/2006/relationships/hyperlink" Target="mailto:corinne.lapaix@cheznoo.net;" TargetMode="External"/><Relationship Id="rId25" Type="http://schemas.openxmlformats.org/officeDocument/2006/relationships/hyperlink" Target="mailto:fransou1966@hotmail.com;" TargetMode="External"/><Relationship Id="rId33" Type="http://schemas.openxmlformats.org/officeDocument/2006/relationships/table" Target="../tables/table3.xml"/><Relationship Id="rId2" Type="http://schemas.openxmlformats.org/officeDocument/2006/relationships/hyperlink" Target="mailto:mraymond@boulonsmanic.com;" TargetMode="External"/><Relationship Id="rId16" Type="http://schemas.openxmlformats.org/officeDocument/2006/relationships/hyperlink" Target="mailto:max_dupuis_21@hotmail.com" TargetMode="External"/><Relationship Id="rId20" Type="http://schemas.openxmlformats.org/officeDocument/2006/relationships/hyperlink" Target="mailto:sbelanger506@gmail.com" TargetMode="External"/><Relationship Id="rId29" Type="http://schemas.openxmlformats.org/officeDocument/2006/relationships/hyperlink" Target="mailto:jacinthe.m@hotmail.com" TargetMode="External"/><Relationship Id="rId1" Type="http://schemas.openxmlformats.org/officeDocument/2006/relationships/hyperlink" Target="mailto:michel.lap@globetrotter.net;" TargetMode="External"/><Relationship Id="rId6" Type="http://schemas.openxmlformats.org/officeDocument/2006/relationships/hyperlink" Target="mailto:gervadi@hotmail.ca;" TargetMode="External"/><Relationship Id="rId11" Type="http://schemas.openxmlformats.org/officeDocument/2006/relationships/hyperlink" Target="mailto:auclairdominique88@gmail.com;" TargetMode="External"/><Relationship Id="rId24" Type="http://schemas.openxmlformats.org/officeDocument/2006/relationships/hyperlink" Target="mailto:patetguy@hotmail.com" TargetMode="External"/><Relationship Id="rId32" Type="http://schemas.openxmlformats.org/officeDocument/2006/relationships/vmlDrawing" Target="../drawings/vmlDrawing1.vml"/><Relationship Id="rId5" Type="http://schemas.openxmlformats.org/officeDocument/2006/relationships/hyperlink" Target="mailto:sgosselin10@hotmail.com;" TargetMode="External"/><Relationship Id="rId15" Type="http://schemas.openxmlformats.org/officeDocument/2006/relationships/hyperlink" Target="mailto:lyne.girard8@gmail.com" TargetMode="External"/><Relationship Id="rId23" Type="http://schemas.openxmlformats.org/officeDocument/2006/relationships/hyperlink" Target="mailto:doucelune@hotmail.com" TargetMode="External"/><Relationship Id="rId28" Type="http://schemas.openxmlformats.org/officeDocument/2006/relationships/hyperlink" Target="mailto:renda1949@hotmail.com" TargetMode="External"/><Relationship Id="rId10" Type="http://schemas.openxmlformats.org/officeDocument/2006/relationships/hyperlink" Target="mailto:real.levesque@live.fr;" TargetMode="External"/><Relationship Id="rId19" Type="http://schemas.openxmlformats.org/officeDocument/2006/relationships/hyperlink" Target="mailto:secretaire@lions7iles.ca" TargetMode="External"/><Relationship Id="rId31" Type="http://schemas.openxmlformats.org/officeDocument/2006/relationships/drawing" Target="../drawings/drawing3.xml"/><Relationship Id="rId4" Type="http://schemas.openxmlformats.org/officeDocument/2006/relationships/hyperlink" Target="mailto:michelavoie@hotmail.com;" TargetMode="External"/><Relationship Id="rId9" Type="http://schemas.openxmlformats.org/officeDocument/2006/relationships/hyperlink" Target="mailto:annabellec@telus.net" TargetMode="External"/><Relationship Id="rId14" Type="http://schemas.openxmlformats.org/officeDocument/2006/relationships/hyperlink" Target="mailto:secretaire.lions.paspebiac@gmail.com" TargetMode="External"/><Relationship Id="rId22" Type="http://schemas.openxmlformats.org/officeDocument/2006/relationships/hyperlink" Target="mailto:fjulien@telus.net" TargetMode="External"/><Relationship Id="rId27" Type="http://schemas.openxmlformats.org/officeDocument/2006/relationships/hyperlink" Target="mailto:tara13@telus.net;" TargetMode="External"/><Relationship Id="rId30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BECC4-6DFA-4BF0-9E30-05FE3EB8A409}">
  <dimension ref="A1:S137"/>
  <sheetViews>
    <sheetView workbookViewId="0">
      <pane xSplit="4" ySplit="3" topLeftCell="E4" activePane="bottomRight" state="frozen"/>
      <selection pane="topRight" activeCell="D1" sqref="D1"/>
      <selection pane="bottomLeft" activeCell="A6" sqref="A6"/>
      <selection pane="bottomRight" activeCell="E2" sqref="E2"/>
    </sheetView>
  </sheetViews>
  <sheetFormatPr baseColWidth="10" defaultColWidth="11.3984375" defaultRowHeight="14.25" x14ac:dyDescent="0.45"/>
  <cols>
    <col min="1" max="1" width="22.86328125" style="100" customWidth="1"/>
    <col min="2" max="2" width="22.86328125" style="100" hidden="1" customWidth="1"/>
    <col min="3" max="3" width="13" style="100" bestFit="1" customWidth="1"/>
    <col min="4" max="4" width="13.86328125" style="100" customWidth="1"/>
    <col min="5" max="5" width="7.3984375" style="14" customWidth="1"/>
    <col min="6" max="6" width="10.86328125" style="14" customWidth="1"/>
    <col min="7" max="7" width="8.1328125" style="14" customWidth="1"/>
    <col min="8" max="8" width="10.3984375" style="14" customWidth="1"/>
    <col min="9" max="9" width="8.3984375" style="14" customWidth="1"/>
    <col min="10" max="10" width="10.3984375" style="14" customWidth="1"/>
    <col min="11" max="11" width="8.3984375" style="14" customWidth="1"/>
    <col min="12" max="12" width="10.265625" style="14" customWidth="1"/>
    <col min="13" max="13" width="8.3984375" style="14" customWidth="1"/>
    <col min="14" max="14" width="11.265625" style="14" customWidth="1"/>
    <col min="15" max="15" width="7.86328125" style="14" customWidth="1"/>
    <col min="16" max="16" width="9.1328125" style="14" customWidth="1"/>
    <col min="17" max="17" width="8" style="14" customWidth="1"/>
    <col min="18" max="18" width="9.3984375" style="14" customWidth="1"/>
    <col min="19" max="19" width="8.265625" style="14" customWidth="1"/>
    <col min="20" max="16384" width="11.3984375" style="14"/>
  </cols>
  <sheetData>
    <row r="1" spans="1:19" s="33" customFormat="1" ht="14.65" thickBot="1" x14ac:dyDescent="0.5">
      <c r="A1" s="87"/>
      <c r="B1" s="87">
        <v>1</v>
      </c>
      <c r="C1" s="87">
        <f>B1+1</f>
        <v>2</v>
      </c>
      <c r="D1" s="87">
        <f>C1+1</f>
        <v>3</v>
      </c>
      <c r="E1" s="33">
        <f>D1+1</f>
        <v>4</v>
      </c>
      <c r="F1" s="45">
        <f>E1+1</f>
        <v>5</v>
      </c>
      <c r="G1" s="46">
        <f t="shared" ref="G1:H1" si="0">F1+1</f>
        <v>6</v>
      </c>
      <c r="H1" s="33">
        <f t="shared" si="0"/>
        <v>7</v>
      </c>
      <c r="I1" s="33">
        <f>H1+1</f>
        <v>8</v>
      </c>
      <c r="J1" s="33">
        <f t="shared" ref="J1:S1" si="1">I1+1</f>
        <v>9</v>
      </c>
      <c r="K1" s="33">
        <f t="shared" si="1"/>
        <v>10</v>
      </c>
      <c r="L1" s="33">
        <f t="shared" si="1"/>
        <v>11</v>
      </c>
      <c r="M1" s="33">
        <f t="shared" si="1"/>
        <v>12</v>
      </c>
      <c r="N1" s="33">
        <f t="shared" si="1"/>
        <v>13</v>
      </c>
      <c r="O1" s="33">
        <f t="shared" si="1"/>
        <v>14</v>
      </c>
      <c r="P1" s="33">
        <f t="shared" si="1"/>
        <v>15</v>
      </c>
      <c r="Q1" s="33">
        <f t="shared" si="1"/>
        <v>16</v>
      </c>
      <c r="R1" s="33">
        <f t="shared" si="1"/>
        <v>17</v>
      </c>
      <c r="S1" s="33">
        <f t="shared" si="1"/>
        <v>18</v>
      </c>
    </row>
    <row r="2" spans="1:19" ht="30.75" customHeight="1" thickBot="1" x14ac:dyDescent="0.5">
      <c r="A2" s="144" t="s">
        <v>256</v>
      </c>
      <c r="B2" s="145"/>
      <c r="C2" s="145"/>
      <c r="D2" s="88"/>
      <c r="E2" s="35" t="s">
        <v>252</v>
      </c>
      <c r="F2" s="22" t="s">
        <v>240</v>
      </c>
      <c r="G2" s="22"/>
      <c r="H2" s="22" t="s">
        <v>241</v>
      </c>
      <c r="I2" s="43"/>
      <c r="J2" s="22" t="s">
        <v>242</v>
      </c>
      <c r="K2" s="22"/>
      <c r="L2" s="22" t="s">
        <v>243</v>
      </c>
      <c r="M2" s="22"/>
      <c r="N2" s="22" t="s">
        <v>244</v>
      </c>
      <c r="O2" s="22"/>
      <c r="P2" s="22" t="s">
        <v>245</v>
      </c>
      <c r="Q2" s="22"/>
      <c r="R2" s="22" t="s">
        <v>246</v>
      </c>
      <c r="S2" s="22"/>
    </row>
    <row r="3" spans="1:19" s="4" customFormat="1" ht="36.75" customHeight="1" thickBot="1" x14ac:dyDescent="0.75">
      <c r="A3" s="101" t="s">
        <v>1</v>
      </c>
      <c r="B3" s="101" t="s">
        <v>249</v>
      </c>
      <c r="C3" s="19" t="s">
        <v>247</v>
      </c>
      <c r="D3" s="19" t="s">
        <v>248</v>
      </c>
      <c r="E3" s="102" t="s">
        <v>257</v>
      </c>
      <c r="F3" s="103" t="s">
        <v>258</v>
      </c>
      <c r="G3" s="103" t="s">
        <v>267</v>
      </c>
      <c r="H3" s="103" t="s">
        <v>259</v>
      </c>
      <c r="I3" s="104" t="s">
        <v>268</v>
      </c>
      <c r="J3" s="103" t="s">
        <v>260</v>
      </c>
      <c r="K3" s="103" t="s">
        <v>269</v>
      </c>
      <c r="L3" s="103" t="s">
        <v>261</v>
      </c>
      <c r="M3" s="103" t="s">
        <v>270</v>
      </c>
      <c r="N3" s="103" t="s">
        <v>262</v>
      </c>
      <c r="O3" s="103" t="s">
        <v>271</v>
      </c>
      <c r="P3" s="103" t="s">
        <v>263</v>
      </c>
      <c r="Q3" s="103" t="s">
        <v>272</v>
      </c>
      <c r="R3" s="105" t="s">
        <v>264</v>
      </c>
      <c r="S3" s="103" t="s">
        <v>273</v>
      </c>
    </row>
    <row r="4" spans="1:19" x14ac:dyDescent="0.45">
      <c r="A4" s="89" t="s">
        <v>23</v>
      </c>
      <c r="B4" s="89" t="str">
        <f>Tableau1[[#This Row],[Noms ]]&amp;", "&amp;Tableau1[[#This Row],[Prénom ]]</f>
        <v>Arbour, Diane</v>
      </c>
      <c r="C4" s="90" t="s">
        <v>33</v>
      </c>
      <c r="D4" s="90" t="s">
        <v>34</v>
      </c>
      <c r="E4" s="83"/>
      <c r="F4" s="62"/>
      <c r="G4" s="77">
        <f>IF(ISNA(VLOOKUP($B4,Atelier1!$B:$Z,G$1,0)),0,VLOOKUP($B4,Atelier1!$B:$Z,G$1,FALSE))</f>
        <v>0</v>
      </c>
      <c r="H4" s="66"/>
      <c r="I4" s="77">
        <f>IF(ISNA(VLOOKUP($B4,Atelier2!$C:$Q,I$1,0)),0,VLOOKUP($B4,Atelier2!$C:$Q,I$1,FALSE))</f>
        <v>0</v>
      </c>
      <c r="J4" s="66"/>
      <c r="K4" s="77">
        <f>IF(ISNA(VLOOKUP($B4,Atelier3!$B:$P,K$1,0)),0,VLOOKUP($B4,Atelier3!$B:$P,K$1,FALSE))</f>
        <v>0</v>
      </c>
      <c r="L4" s="66" t="s">
        <v>251</v>
      </c>
      <c r="M4" s="77">
        <f>IF(ISNA(VLOOKUP($B4,Atelier4!$B:$P,M$1,0)),0,VLOOKUP($B4,Atelier4!$B:$P,M$1,FALSE))</f>
        <v>0</v>
      </c>
      <c r="N4" s="66"/>
      <c r="O4" s="77">
        <f>IF(ISNA(VLOOKUP($B4,Atelier5!$B:$Z,O$1,0)),0,VLOOKUP($B4,Atelier5!$B:$Z,O$1,FALSE))</f>
        <v>0</v>
      </c>
      <c r="P4" s="66"/>
      <c r="Q4" s="77">
        <f>IF(ISNA(VLOOKUP($B4,Atelier6!$B:$Z,Q$1,0)),0,VLOOKUP($B4,Atelier6!$B:$Z,Q$1,FALSE))</f>
        <v>0</v>
      </c>
      <c r="R4" s="66"/>
      <c r="S4" s="77">
        <f>IF(ISNA(VLOOKUP($B4,Atelier7!$B:$Z,S$1,0)),0,VLOOKUP($B4,Atelier7!$B:$Z,S$1,FALSE))</f>
        <v>0</v>
      </c>
    </row>
    <row r="5" spans="1:19" x14ac:dyDescent="0.45">
      <c r="A5" s="91" t="s">
        <v>23</v>
      </c>
      <c r="B5" s="91" t="str">
        <f>Tableau1[[#This Row],[Noms ]]&amp;", "&amp;Tableau1[[#This Row],[Prénom ]]</f>
        <v>Boulianne, Marian</v>
      </c>
      <c r="C5" s="92" t="s">
        <v>31</v>
      </c>
      <c r="D5" s="92" t="s">
        <v>32</v>
      </c>
      <c r="E5" s="84"/>
      <c r="F5" s="63"/>
      <c r="G5" s="78">
        <f>IF(ISNA(VLOOKUP($B5,Atelier1!$B:$Z,G$1,0)),0,VLOOKUP($B5,Atelier1!$B:$Z,G$1,FALSE))</f>
        <v>0</v>
      </c>
      <c r="H5" s="64"/>
      <c r="I5" s="78">
        <f>IF(ISNA(VLOOKUP($B5,Atelier2!$C:$Q,I$1,0)),0,VLOOKUP($B5,Atelier2!$C:$Q,I$1,FALSE))</f>
        <v>0</v>
      </c>
      <c r="J5" s="64"/>
      <c r="K5" s="78">
        <f>IF(ISNA(VLOOKUP($B5,Atelier3!$B:$P,K$1,0)),0,VLOOKUP($B5,Atelier3!$B:$P,K$1,FALSE))</f>
        <v>0</v>
      </c>
      <c r="L5" s="64"/>
      <c r="M5" s="78">
        <f>IF(ISNA(VLOOKUP($B5,Atelier4!$B:$P,M$1,0)),0,VLOOKUP($B5,Atelier4!$B:$P,M$1,FALSE))</f>
        <v>0</v>
      </c>
      <c r="N5" s="64"/>
      <c r="O5" s="78">
        <f>IF(ISNA(VLOOKUP($B5,Atelier5!$B:$Z,O$1,0)),0,VLOOKUP($B5,Atelier5!$B:$Z,O$1,FALSE))</f>
        <v>0</v>
      </c>
      <c r="P5" s="64" t="s">
        <v>251</v>
      </c>
      <c r="Q5" s="78">
        <f>IF(ISNA(VLOOKUP($B5,Atelier6!$B:$Z,Q$1,0)),0,VLOOKUP($B5,Atelier6!$B:$Z,Q$1,FALSE))</f>
        <v>0</v>
      </c>
      <c r="R5" s="64"/>
      <c r="S5" s="78">
        <f>IF(ISNA(VLOOKUP($B5,Atelier7!$B:$Z,S$1,0)),0,VLOOKUP($B5,Atelier7!$B:$Z,S$1,FALSE))</f>
        <v>0</v>
      </c>
    </row>
    <row r="6" spans="1:19" x14ac:dyDescent="0.45">
      <c r="A6" s="91" t="s">
        <v>23</v>
      </c>
      <c r="B6" s="91" t="str">
        <f>Tableau1[[#This Row],[Noms ]]&amp;", "&amp;Tableau1[[#This Row],[Prénom ]]</f>
        <v>Gagné, M.-Paul</v>
      </c>
      <c r="C6" s="92" t="s">
        <v>29</v>
      </c>
      <c r="D6" s="92" t="s">
        <v>30</v>
      </c>
      <c r="E6" s="84"/>
      <c r="F6" s="63"/>
      <c r="G6" s="78">
        <f>IF(ISNA(VLOOKUP($B6,Atelier1!$B:$Z,G$1,0)),0,VLOOKUP($B6,Atelier1!$B:$Z,G$1,FALSE))</f>
        <v>0</v>
      </c>
      <c r="H6" s="64"/>
      <c r="I6" s="78">
        <f>IF(ISNA(VLOOKUP($B6,Atelier2!$C:$Q,I$1,0)),0,VLOOKUP($B6,Atelier2!$C:$Q,I$1,FALSE))</f>
        <v>0</v>
      </c>
      <c r="J6" s="64"/>
      <c r="K6" s="78">
        <f>IF(ISNA(VLOOKUP($B6,Atelier3!$B:$P,K$1,0)),0,VLOOKUP($B6,Atelier3!$B:$P,K$1,FALSE))</f>
        <v>0</v>
      </c>
      <c r="L6" s="64"/>
      <c r="M6" s="78">
        <f>IF(ISNA(VLOOKUP($B6,Atelier4!$B:$P,M$1,0)),0,VLOOKUP($B6,Atelier4!$B:$P,M$1,FALSE))</f>
        <v>0</v>
      </c>
      <c r="N6" s="64"/>
      <c r="O6" s="78">
        <f>IF(ISNA(VLOOKUP($B6,Atelier5!$B:$Z,O$1,0)),0,VLOOKUP($B6,Atelier5!$B:$Z,O$1,FALSE))</f>
        <v>0</v>
      </c>
      <c r="P6" s="64"/>
      <c r="Q6" s="78">
        <f>IF(ISNA(VLOOKUP($B6,Atelier6!$B:$Z,Q$1,0)),0,VLOOKUP($B6,Atelier6!$B:$Z,Q$1,FALSE))</f>
        <v>0</v>
      </c>
      <c r="R6" s="64" t="s">
        <v>251</v>
      </c>
      <c r="S6" s="78">
        <f>IF(ISNA(VLOOKUP($B6,Atelier7!$B:$Z,S$1,0)),0,VLOOKUP($B6,Atelier7!$B:$Z,S$1,FALSE))</f>
        <v>0</v>
      </c>
    </row>
    <row r="7" spans="1:19" x14ac:dyDescent="0.45">
      <c r="A7" s="91" t="s">
        <v>23</v>
      </c>
      <c r="B7" s="91" t="str">
        <f>Tableau1[[#This Row],[Noms ]]&amp;", "&amp;Tableau1[[#This Row],[Prénom ]]</f>
        <v>Girard, Serge</v>
      </c>
      <c r="C7" s="92" t="s">
        <v>24</v>
      </c>
      <c r="D7" s="92" t="s">
        <v>25</v>
      </c>
      <c r="E7" s="84"/>
      <c r="F7" s="68" t="s">
        <v>251</v>
      </c>
      <c r="G7" s="77">
        <f>IF(ISNA(VLOOKUP($B7,Atelier1!$B:$Z,G$1,0)),0,VLOOKUP($B7,Atelier1!$B:$Z,G$1,FALSE))</f>
        <v>0</v>
      </c>
      <c r="H7" s="64"/>
      <c r="I7" s="77">
        <f>IF(ISNA(VLOOKUP($B7,Atelier2!$C:$Q,I$1,0)),0,VLOOKUP($B7,Atelier2!$C:$Q,I$1,FALSE))</f>
        <v>0</v>
      </c>
      <c r="J7" s="64"/>
      <c r="K7" s="77">
        <f>IF(ISNA(VLOOKUP($B7,Atelier3!$B:$P,K$1,0)),0,VLOOKUP($B7,Atelier3!$B:$P,K$1,FALSE))</f>
        <v>0</v>
      </c>
      <c r="L7" s="64"/>
      <c r="M7" s="77">
        <f>IF(ISNA(VLOOKUP($B7,Atelier4!$B:$P,M$1,0)),0,VLOOKUP($B7,Atelier4!$B:$P,M$1,FALSE))</f>
        <v>0</v>
      </c>
      <c r="N7" s="64"/>
      <c r="O7" s="77">
        <f>IF(ISNA(VLOOKUP($B7,Atelier5!$B:$Z,O$1,0)),0,VLOOKUP($B7,Atelier5!$B:$Z,O$1,FALSE))</f>
        <v>0</v>
      </c>
      <c r="P7" s="64"/>
      <c r="Q7" s="77">
        <f>IF(ISNA(VLOOKUP($B7,Atelier6!$B:$Z,Q$1,0)),0,VLOOKUP($B7,Atelier6!$B:$Z,Q$1,FALSE))</f>
        <v>0</v>
      </c>
      <c r="R7" s="64"/>
      <c r="S7" s="77">
        <f>IF(ISNA(VLOOKUP($B7,Atelier7!$B:$Z,S$1,0)),0,VLOOKUP($B7,Atelier7!$B:$Z,S$1,FALSE))</f>
        <v>0</v>
      </c>
    </row>
    <row r="8" spans="1:19" x14ac:dyDescent="0.45">
      <c r="A8" s="91" t="s">
        <v>23</v>
      </c>
      <c r="B8" s="91" t="str">
        <f>Tableau1[[#This Row],[Noms ]]&amp;", "&amp;Tableau1[[#This Row],[Prénom ]]</f>
        <v>Guénette , André</v>
      </c>
      <c r="C8" s="92" t="s">
        <v>28</v>
      </c>
      <c r="D8" s="92" t="s">
        <v>7</v>
      </c>
      <c r="E8" s="84"/>
      <c r="F8" s="69"/>
      <c r="G8" s="78">
        <f>IF(ISNA(VLOOKUP($B8,Atelier1!$B:$Z,G$1,0)),0,VLOOKUP($B8,Atelier1!$B:$Z,G$1,FALSE))</f>
        <v>0</v>
      </c>
      <c r="H8" s="64"/>
      <c r="I8" s="78">
        <f>IF(ISNA(VLOOKUP($B8,Atelier2!$C:$Q,I$1,0)),0,VLOOKUP($B8,Atelier2!$C:$Q,I$1,FALSE))</f>
        <v>0</v>
      </c>
      <c r="J8" s="64" t="s">
        <v>251</v>
      </c>
      <c r="K8" s="78">
        <f>IF(ISNA(VLOOKUP($B8,Atelier3!$B:$P,K$1,0)),0,VLOOKUP($B8,Atelier3!$B:$P,K$1,FALSE))</f>
        <v>0</v>
      </c>
      <c r="L8" s="64"/>
      <c r="M8" s="78">
        <f>IF(ISNA(VLOOKUP($B8,Atelier4!$B:$P,M$1,0)),0,VLOOKUP($B8,Atelier4!$B:$P,M$1,FALSE))</f>
        <v>0</v>
      </c>
      <c r="N8" s="64"/>
      <c r="O8" s="78">
        <f>IF(ISNA(VLOOKUP($B8,Atelier5!$B:$Z,O$1,0)),0,VLOOKUP($B8,Atelier5!$B:$Z,O$1,FALSE))</f>
        <v>0</v>
      </c>
      <c r="P8" s="64"/>
      <c r="Q8" s="78">
        <f>IF(ISNA(VLOOKUP($B8,Atelier6!$B:$Z,Q$1,0)),0,VLOOKUP($B8,Atelier6!$B:$Z,Q$1,FALSE))</f>
        <v>0</v>
      </c>
      <c r="R8" s="64"/>
      <c r="S8" s="78">
        <f>IF(ISNA(VLOOKUP($B8,Atelier7!$B:$Z,S$1,0)),0,VLOOKUP($B8,Atelier7!$B:$Z,S$1,FALSE))</f>
        <v>0</v>
      </c>
    </row>
    <row r="9" spans="1:19" x14ac:dyDescent="0.45">
      <c r="A9" s="91" t="s">
        <v>23</v>
      </c>
      <c r="B9" s="91" t="str">
        <f>Tableau1[[#This Row],[Noms ]]&amp;", "&amp;Tableau1[[#This Row],[Prénom ]]</f>
        <v>Lapierre, Michel</v>
      </c>
      <c r="C9" s="92" t="s">
        <v>26</v>
      </c>
      <c r="D9" s="92" t="s">
        <v>27</v>
      </c>
      <c r="E9" s="84"/>
      <c r="F9" s="69"/>
      <c r="G9" s="78">
        <f>IF(ISNA(VLOOKUP($B9,Atelier1!$B:$Z,G$1,0)),0,VLOOKUP($B9,Atelier1!$B:$Z,G$1,FALSE))</f>
        <v>0</v>
      </c>
      <c r="H9" s="64" t="s">
        <v>251</v>
      </c>
      <c r="I9" s="78" t="str">
        <f>IF(ISNA(VLOOKUP($B9,Atelier2!$C:$Q,I$1,0)),0,VLOOKUP($B9,Atelier2!$C:$Q,I$1,FALSE))</f>
        <v>michel.lap@globetrotter.net;</v>
      </c>
      <c r="J9" s="64"/>
      <c r="K9" s="78">
        <f>IF(ISNA(VLOOKUP($B9,Atelier3!$B:$P,K$1,0)),0,VLOOKUP($B9,Atelier3!$B:$P,K$1,FALSE))</f>
        <v>0</v>
      </c>
      <c r="L9" s="64"/>
      <c r="M9" s="78">
        <f>IF(ISNA(VLOOKUP($B9,Atelier4!$B:$P,M$1,0)),0,VLOOKUP($B9,Atelier4!$B:$P,M$1,FALSE))</f>
        <v>0</v>
      </c>
      <c r="N9" s="64"/>
      <c r="O9" s="78">
        <f>IF(ISNA(VLOOKUP($B9,Atelier5!$B:$Z,O$1,0)),0,VLOOKUP($B9,Atelier5!$B:$Z,O$1,FALSE))</f>
        <v>0</v>
      </c>
      <c r="P9" s="64"/>
      <c r="Q9" s="78">
        <f>IF(ISNA(VLOOKUP($B9,Atelier6!$B:$Z,Q$1,0)),0,VLOOKUP($B9,Atelier6!$B:$Z,Q$1,FALSE))</f>
        <v>0</v>
      </c>
      <c r="R9" s="64"/>
      <c r="S9" s="78">
        <f>IF(ISNA(VLOOKUP($B9,Atelier7!$B:$Z,S$1,0)),0,VLOOKUP($B9,Atelier7!$B:$Z,S$1,FALSE))</f>
        <v>0</v>
      </c>
    </row>
    <row r="10" spans="1:19" x14ac:dyDescent="0.45">
      <c r="A10" s="91" t="s">
        <v>147</v>
      </c>
      <c r="B10" s="91" t="str">
        <f>Tableau1[[#This Row],[Noms ]]&amp;", "&amp;Tableau1[[#This Row],[Prénom ]]</f>
        <v>Barabe, Francis</v>
      </c>
      <c r="C10" s="92" t="s">
        <v>154</v>
      </c>
      <c r="D10" s="92" t="s">
        <v>155</v>
      </c>
      <c r="E10" s="84"/>
      <c r="F10" s="69"/>
      <c r="G10" s="78">
        <f>IF(ISNA(VLOOKUP($B10,Atelier1!$B:$Z,G$1,0)),0,VLOOKUP($B10,Atelier1!$B:$Z,G$1,FALSE))</f>
        <v>0</v>
      </c>
      <c r="H10" s="64"/>
      <c r="I10" s="78">
        <f>IF(ISNA(VLOOKUP($B10,Atelier2!$C:$Q,I$1,0)),0,VLOOKUP($B10,Atelier2!$C:$Q,I$1,FALSE))</f>
        <v>0</v>
      </c>
      <c r="J10" s="64"/>
      <c r="K10" s="78">
        <f>IF(ISNA(VLOOKUP($B10,Atelier3!$B:$P,K$1,0)),0,VLOOKUP($B10,Atelier3!$B:$P,K$1,FALSE))</f>
        <v>0</v>
      </c>
      <c r="L10" s="64" t="s">
        <v>251</v>
      </c>
      <c r="M10" s="78">
        <f>IF(ISNA(VLOOKUP($B10,Atelier4!$B:$P,M$1,0)),0,VLOOKUP($B10,Atelier4!$B:$P,M$1,FALSE))</f>
        <v>0</v>
      </c>
      <c r="N10" s="64"/>
      <c r="O10" s="78">
        <f>IF(ISNA(VLOOKUP($B10,Atelier5!$B:$Z,O$1,0)),0,VLOOKUP($B10,Atelier5!$B:$Z,O$1,FALSE))</f>
        <v>0</v>
      </c>
      <c r="P10" s="64"/>
      <c r="Q10" s="78">
        <f>IF(ISNA(VLOOKUP($B10,Atelier6!$B:$Z,Q$1,0)),0,VLOOKUP($B10,Atelier6!$B:$Z,Q$1,FALSE))</f>
        <v>0</v>
      </c>
      <c r="R10" s="64"/>
      <c r="S10" s="78">
        <f>IF(ISNA(VLOOKUP($B10,Atelier7!$B:$Z,S$1,0)),0,VLOOKUP($B10,Atelier7!$B:$Z,S$1,FALSE))</f>
        <v>0</v>
      </c>
    </row>
    <row r="11" spans="1:19" x14ac:dyDescent="0.45">
      <c r="A11" s="91" t="s">
        <v>147</v>
      </c>
      <c r="B11" s="91" t="str">
        <f>Tableau1[[#This Row],[Noms ]]&amp;", "&amp;Tableau1[[#This Row],[Prénom ]]</f>
        <v>Bond, Carole</v>
      </c>
      <c r="C11" s="92" t="s">
        <v>150</v>
      </c>
      <c r="D11" s="92" t="s">
        <v>151</v>
      </c>
      <c r="E11" s="84"/>
      <c r="F11" s="69" t="s">
        <v>251</v>
      </c>
      <c r="G11" s="78">
        <f>IF(ISNA(VLOOKUP($B11,Atelier1!$B:$Z,G$1,0)),0,VLOOKUP($B11,Atelier1!$B:$Z,G$1,FALSE))</f>
        <v>0</v>
      </c>
      <c r="H11" s="64"/>
      <c r="I11" s="78">
        <f>IF(ISNA(VLOOKUP($B11,Atelier2!$C:$Q,I$1,0)),0,VLOOKUP($B11,Atelier2!$C:$Q,I$1,FALSE))</f>
        <v>0</v>
      </c>
      <c r="J11" s="64"/>
      <c r="K11" s="78">
        <f>IF(ISNA(VLOOKUP($B11,Atelier3!$B:$P,K$1,0)),0,VLOOKUP($B11,Atelier3!$B:$P,K$1,FALSE))</f>
        <v>0</v>
      </c>
      <c r="L11" s="64"/>
      <c r="M11" s="78">
        <f>IF(ISNA(VLOOKUP($B11,Atelier4!$B:$P,M$1,0)),0,VLOOKUP($B11,Atelier4!$B:$P,M$1,FALSE))</f>
        <v>0</v>
      </c>
      <c r="N11" s="64"/>
      <c r="O11" s="78">
        <f>IF(ISNA(VLOOKUP($B11,Atelier5!$B:$Z,O$1,0)),0,VLOOKUP($B11,Atelier5!$B:$Z,O$1,FALSE))</f>
        <v>0</v>
      </c>
      <c r="P11" s="64"/>
      <c r="Q11" s="78">
        <f>IF(ISNA(VLOOKUP($B11,Atelier6!$B:$Z,Q$1,0)),0,VLOOKUP($B11,Atelier6!$B:$Z,Q$1,FALSE))</f>
        <v>0</v>
      </c>
      <c r="R11" s="64"/>
      <c r="S11" s="78">
        <f>IF(ISNA(VLOOKUP($B11,Atelier7!$B:$Z,S$1,0)),0,VLOOKUP($B11,Atelier7!$B:$Z,S$1,FALSE))</f>
        <v>0</v>
      </c>
    </row>
    <row r="12" spans="1:19" x14ac:dyDescent="0.45">
      <c r="A12" s="91" t="s">
        <v>147</v>
      </c>
      <c r="B12" s="91" t="str">
        <f>Tableau1[[#This Row],[Noms ]]&amp;", "&amp;Tableau1[[#This Row],[Prénom ]]</f>
        <v>Lafontaine, Chantal</v>
      </c>
      <c r="C12" s="92" t="s">
        <v>152</v>
      </c>
      <c r="D12" s="92" t="s">
        <v>153</v>
      </c>
      <c r="E12" s="84"/>
      <c r="F12" s="69"/>
      <c r="G12" s="78">
        <f>IF(ISNA(VLOOKUP($B12,Atelier1!$B:$Z,G$1,0)),0,VLOOKUP($B12,Atelier1!$B:$Z,G$1,FALSE))</f>
        <v>0</v>
      </c>
      <c r="H12" s="64"/>
      <c r="I12" s="78">
        <f>IF(ISNA(VLOOKUP($B12,Atelier2!$C:$Q,I$1,0)),0,VLOOKUP($B12,Atelier2!$C:$Q,I$1,FALSE))</f>
        <v>0</v>
      </c>
      <c r="J12" s="64"/>
      <c r="K12" s="78">
        <f>IF(ISNA(VLOOKUP($B12,Atelier3!$B:$P,K$1,0)),0,VLOOKUP($B12,Atelier3!$B:$P,K$1,FALSE))</f>
        <v>0</v>
      </c>
      <c r="L12" s="64"/>
      <c r="M12" s="78">
        <f>IF(ISNA(VLOOKUP($B12,Atelier4!$B:$P,M$1,0)),0,VLOOKUP($B12,Atelier4!$B:$P,M$1,FALSE))</f>
        <v>0</v>
      </c>
      <c r="N12" s="69" t="s">
        <v>251</v>
      </c>
      <c r="O12" s="78">
        <f>IF(ISNA(VLOOKUP($B12,Atelier5!$B:$Z,O$1,0)),0,VLOOKUP($B12,Atelier5!$B:$Z,O$1,FALSE))</f>
        <v>0</v>
      </c>
      <c r="P12" s="64"/>
      <c r="Q12" s="78">
        <f>IF(ISNA(VLOOKUP($B12,Atelier6!$B:$Z,Q$1,0)),0,VLOOKUP($B12,Atelier6!$B:$Z,Q$1,FALSE))</f>
        <v>0</v>
      </c>
      <c r="R12" s="64"/>
      <c r="S12" s="78">
        <f>IF(ISNA(VLOOKUP($B12,Atelier7!$B:$Z,S$1,0)),0,VLOOKUP($B12,Atelier7!$B:$Z,S$1,FALSE))</f>
        <v>0</v>
      </c>
    </row>
    <row r="13" spans="1:19" x14ac:dyDescent="0.45">
      <c r="A13" s="91" t="s">
        <v>147</v>
      </c>
      <c r="B13" s="91" t="str">
        <f>Tableau1[[#This Row],[Noms ]]&amp;", "&amp;Tableau1[[#This Row],[Prénom ]]</f>
        <v>Landry, Jean-François</v>
      </c>
      <c r="C13" s="92" t="s">
        <v>106</v>
      </c>
      <c r="D13" s="92" t="s">
        <v>149</v>
      </c>
      <c r="E13" s="84"/>
      <c r="F13" s="69"/>
      <c r="G13" s="78">
        <f>IF(ISNA(VLOOKUP($B13,Atelier1!$B:$Z,G$1,0)),0,VLOOKUP($B13,Atelier1!$B:$Z,G$1,FALSE))</f>
        <v>0</v>
      </c>
      <c r="H13" s="64"/>
      <c r="I13" s="78">
        <f>IF(ISNA(VLOOKUP($B13,Atelier2!$C:$Q,I$1,0)),0,VLOOKUP($B13,Atelier2!$C:$Q,I$1,FALSE))</f>
        <v>0</v>
      </c>
      <c r="J13" s="64"/>
      <c r="K13" s="78">
        <f>IF(ISNA(VLOOKUP($B13,Atelier3!$B:$P,K$1,0)),0,VLOOKUP($B13,Atelier3!$B:$P,K$1,FALSE))</f>
        <v>0</v>
      </c>
      <c r="L13" s="64"/>
      <c r="M13" s="78">
        <f>IF(ISNA(VLOOKUP($B13,Atelier4!$B:$P,M$1,0)),0,VLOOKUP($B13,Atelier4!$B:$P,M$1,FALSE))</f>
        <v>0</v>
      </c>
      <c r="N13" s="69"/>
      <c r="O13" s="78">
        <f>IF(ISNA(VLOOKUP($B13,Atelier5!$B:$Z,O$1,0)),0,VLOOKUP($B13,Atelier5!$B:$Z,O$1,FALSE))</f>
        <v>0</v>
      </c>
      <c r="P13" s="64" t="s">
        <v>251</v>
      </c>
      <c r="Q13" s="78">
        <f>IF(ISNA(VLOOKUP($B13,Atelier6!$B:$Z,Q$1,0)),0,VLOOKUP($B13,Atelier6!$B:$Z,Q$1,FALSE))</f>
        <v>0</v>
      </c>
      <c r="R13" s="64"/>
      <c r="S13" s="78">
        <f>IF(ISNA(VLOOKUP($B13,Atelier7!$B:$Z,S$1,0)),0,VLOOKUP($B13,Atelier7!$B:$Z,S$1,FALSE))</f>
        <v>0</v>
      </c>
    </row>
    <row r="14" spans="1:19" x14ac:dyDescent="0.45">
      <c r="A14" s="91" t="s">
        <v>147</v>
      </c>
      <c r="B14" s="91" t="str">
        <f>Tableau1[[#This Row],[Noms ]]&amp;", "&amp;Tableau1[[#This Row],[Prénom ]]</f>
        <v>Murray, Simon</v>
      </c>
      <c r="C14" s="92" t="s">
        <v>156</v>
      </c>
      <c r="D14" s="92" t="s">
        <v>157</v>
      </c>
      <c r="E14" s="84"/>
      <c r="F14" s="69"/>
      <c r="G14" s="78">
        <f>IF(ISNA(VLOOKUP($B14,Atelier1!$B:$Z,G$1,0)),0,VLOOKUP($B14,Atelier1!$B:$Z,G$1,FALSE))</f>
        <v>0</v>
      </c>
      <c r="H14" s="64"/>
      <c r="I14" s="78">
        <f>IF(ISNA(VLOOKUP($B14,Atelier2!$C:$Q,I$1,0)),0,VLOOKUP($B14,Atelier2!$C:$Q,I$1,FALSE))</f>
        <v>0</v>
      </c>
      <c r="J14" s="64"/>
      <c r="K14" s="78">
        <f>IF(ISNA(VLOOKUP($B14,Atelier3!$B:$P,K$1,0)),0,VLOOKUP($B14,Atelier3!$B:$P,K$1,FALSE))</f>
        <v>0</v>
      </c>
      <c r="L14" s="64"/>
      <c r="M14" s="78">
        <f>IF(ISNA(VLOOKUP($B14,Atelier4!$B:$P,M$1,0)),0,VLOOKUP($B14,Atelier4!$B:$P,M$1,FALSE))</f>
        <v>0</v>
      </c>
      <c r="N14" s="69" t="s">
        <v>251</v>
      </c>
      <c r="O14" s="78">
        <f>IF(ISNA(VLOOKUP($B14,Atelier5!$B:$Z,O$1,0)),0,VLOOKUP($B14,Atelier5!$B:$Z,O$1,FALSE))</f>
        <v>0</v>
      </c>
      <c r="P14" s="64"/>
      <c r="Q14" s="78">
        <f>IF(ISNA(VLOOKUP($B14,Atelier6!$B:$Z,Q$1,0)),0,VLOOKUP($B14,Atelier6!$B:$Z,Q$1,FALSE))</f>
        <v>0</v>
      </c>
      <c r="R14" s="64"/>
      <c r="S14" s="78">
        <f>IF(ISNA(VLOOKUP($B14,Atelier7!$B:$Z,S$1,0)),0,VLOOKUP($B14,Atelier7!$B:$Z,S$1,FALSE))</f>
        <v>0</v>
      </c>
    </row>
    <row r="15" spans="1:19" x14ac:dyDescent="0.45">
      <c r="A15" s="91" t="s">
        <v>147</v>
      </c>
      <c r="B15" s="91" t="str">
        <f>Tableau1[[#This Row],[Noms ]]&amp;", "&amp;Tableau1[[#This Row],[Prénom ]]</f>
        <v>Raymond, Michel</v>
      </c>
      <c r="C15" s="92" t="s">
        <v>148</v>
      </c>
      <c r="D15" s="92" t="s">
        <v>27</v>
      </c>
      <c r="E15" s="84"/>
      <c r="F15" s="69"/>
      <c r="G15" s="78">
        <f>IF(ISNA(VLOOKUP($B15,Atelier1!$B:$Z,G$1,0)),0,VLOOKUP($B15,Atelier1!$B:$Z,G$1,FALSE))</f>
        <v>0</v>
      </c>
      <c r="H15" s="64" t="s">
        <v>251</v>
      </c>
      <c r="I15" s="78" t="str">
        <f>IF(ISNA(VLOOKUP($B15,Atelier2!$C:$Q,I$1,0)),0,VLOOKUP($B15,Atelier2!$C:$Q,I$1,FALSE))</f>
        <v>mraymond@boulonsmanic.com;</v>
      </c>
      <c r="J15" s="64"/>
      <c r="K15" s="78">
        <f>IF(ISNA(VLOOKUP($B15,Atelier3!$B:$P,K$1,0)),0,VLOOKUP($B15,Atelier3!$B:$P,K$1,FALSE))</f>
        <v>0</v>
      </c>
      <c r="L15" s="64"/>
      <c r="M15" s="78">
        <f>IF(ISNA(VLOOKUP($B15,Atelier4!$B:$P,M$1,0)),0,VLOOKUP($B15,Atelier4!$B:$P,M$1,FALSE))</f>
        <v>0</v>
      </c>
      <c r="N15" s="69"/>
      <c r="O15" s="78">
        <f>IF(ISNA(VLOOKUP($B15,Atelier5!$B:$Z,O$1,0)),0,VLOOKUP($B15,Atelier5!$B:$Z,O$1,FALSE))</f>
        <v>0</v>
      </c>
      <c r="P15" s="64"/>
      <c r="Q15" s="78">
        <f>IF(ISNA(VLOOKUP($B15,Atelier6!$B:$Z,Q$1,0)),0,VLOOKUP($B15,Atelier6!$B:$Z,Q$1,FALSE))</f>
        <v>0</v>
      </c>
      <c r="R15" s="64"/>
      <c r="S15" s="78">
        <f>IF(ISNA(VLOOKUP($B15,Atelier7!$B:$Z,S$1,0)),0,VLOOKUP($B15,Atelier7!$B:$Z,S$1,FALSE))</f>
        <v>0</v>
      </c>
    </row>
    <row r="16" spans="1:19" x14ac:dyDescent="0.45">
      <c r="A16" s="91" t="s">
        <v>82</v>
      </c>
      <c r="B16" s="91" t="str">
        <f>Tableau1[[#This Row],[Noms ]]&amp;", "&amp;Tableau1[[#This Row],[Prénom ]]</f>
        <v>Arseneau, Gaston</v>
      </c>
      <c r="C16" s="92" t="s">
        <v>93</v>
      </c>
      <c r="D16" s="92" t="s">
        <v>94</v>
      </c>
      <c r="E16" s="84"/>
      <c r="F16" s="69"/>
      <c r="G16" s="78">
        <f>IF(ISNA(VLOOKUP($B16,Atelier1!$B:$Z,G$1,0)),0,VLOOKUP($B16,Atelier1!$B:$Z,G$1,FALSE))</f>
        <v>0</v>
      </c>
      <c r="H16" s="64"/>
      <c r="I16" s="78">
        <f>IF(ISNA(VLOOKUP($B16,Atelier2!$C:$Q,I$1,0)),0,VLOOKUP($B16,Atelier2!$C:$Q,I$1,FALSE))</f>
        <v>0</v>
      </c>
      <c r="J16" s="64"/>
      <c r="K16" s="78">
        <f>IF(ISNA(VLOOKUP($B16,Atelier3!$B:$P,K$1,0)),0,VLOOKUP($B16,Atelier3!$B:$P,K$1,FALSE))</f>
        <v>0</v>
      </c>
      <c r="L16" s="64"/>
      <c r="M16" s="78">
        <f>IF(ISNA(VLOOKUP($B16,Atelier4!$B:$P,M$1,0)),0,VLOOKUP($B16,Atelier4!$B:$P,M$1,FALSE))</f>
        <v>0</v>
      </c>
      <c r="N16" s="69"/>
      <c r="O16" s="78">
        <f>IF(ISNA(VLOOKUP($B16,Atelier5!$B:$Z,O$1,0)),0,VLOOKUP($B16,Atelier5!$B:$Z,O$1,FALSE))</f>
        <v>0</v>
      </c>
      <c r="P16" s="64" t="s">
        <v>251</v>
      </c>
      <c r="Q16" s="78">
        <f>IF(ISNA(VLOOKUP($B16,Atelier6!$B:$Z,Q$1,0)),0,VLOOKUP($B16,Atelier6!$B:$Z,Q$1,FALSE))</f>
        <v>0</v>
      </c>
      <c r="R16" s="64"/>
      <c r="S16" s="78">
        <f>IF(ISNA(VLOOKUP($B16,Atelier7!$B:$Z,S$1,0)),0,VLOOKUP($B16,Atelier7!$B:$Z,S$1,FALSE))</f>
        <v>0</v>
      </c>
    </row>
    <row r="17" spans="1:19" x14ac:dyDescent="0.45">
      <c r="A17" s="91" t="s">
        <v>82</v>
      </c>
      <c r="B17" s="91" t="str">
        <f>Tableau1[[#This Row],[Noms ]]&amp;", "&amp;Tableau1[[#This Row],[Prénom ]]</f>
        <v>Bourque, Huguette</v>
      </c>
      <c r="C17" s="92" t="s">
        <v>92</v>
      </c>
      <c r="D17" s="92" t="s">
        <v>53</v>
      </c>
      <c r="E17" s="84"/>
      <c r="F17" s="69"/>
      <c r="G17" s="78">
        <f>IF(ISNA(VLOOKUP($B17,Atelier1!$B:$Z,G$1,0)),0,VLOOKUP($B17,Atelier1!$B:$Z,G$1,FALSE))</f>
        <v>0</v>
      </c>
      <c r="H17" s="64"/>
      <c r="I17" s="78">
        <f>IF(ISNA(VLOOKUP($B17,Atelier2!$C:$Q,I$1,0)),0,VLOOKUP($B17,Atelier2!$C:$Q,I$1,FALSE))</f>
        <v>0</v>
      </c>
      <c r="J17" s="64"/>
      <c r="K17" s="78">
        <f>IF(ISNA(VLOOKUP($B17,Atelier3!$B:$P,K$1,0)),0,VLOOKUP($B17,Atelier3!$B:$P,K$1,FALSE))</f>
        <v>0</v>
      </c>
      <c r="L17" s="64"/>
      <c r="M17" s="78">
        <f>IF(ISNA(VLOOKUP($B17,Atelier4!$B:$P,M$1,0)),0,VLOOKUP($B17,Atelier4!$B:$P,M$1,FALSE))</f>
        <v>0</v>
      </c>
      <c r="N17" s="69" t="s">
        <v>251</v>
      </c>
      <c r="O17" s="78">
        <f>IF(ISNA(VLOOKUP($B17,Atelier5!$B:$Z,O$1,0)),0,VLOOKUP($B17,Atelier5!$B:$Z,O$1,FALSE))</f>
        <v>0</v>
      </c>
      <c r="P17" s="64"/>
      <c r="Q17" s="78">
        <f>IF(ISNA(VLOOKUP($B17,Atelier6!$B:$Z,Q$1,0)),0,VLOOKUP($B17,Atelier6!$B:$Z,Q$1,FALSE))</f>
        <v>0</v>
      </c>
      <c r="R17" s="64"/>
      <c r="S17" s="78">
        <f>IF(ISNA(VLOOKUP($B17,Atelier7!$B:$Z,S$1,0)),0,VLOOKUP($B17,Atelier7!$B:$Z,S$1,FALSE))</f>
        <v>0</v>
      </c>
    </row>
    <row r="18" spans="1:19" x14ac:dyDescent="0.45">
      <c r="A18" s="91" t="s">
        <v>82</v>
      </c>
      <c r="B18" s="91" t="str">
        <f>Tableau1[[#This Row],[Noms ]]&amp;", "&amp;Tableau1[[#This Row],[Prénom ]]</f>
        <v>Desjardins, Edmond</v>
      </c>
      <c r="C18" s="92" t="s">
        <v>88</v>
      </c>
      <c r="D18" s="92" t="s">
        <v>89</v>
      </c>
      <c r="E18" s="84"/>
      <c r="F18" s="69"/>
      <c r="G18" s="78">
        <f>IF(ISNA(VLOOKUP($B18,Atelier1!$B:$Z,G$1,0)),0,VLOOKUP($B18,Atelier1!$B:$Z,G$1,FALSE))</f>
        <v>0</v>
      </c>
      <c r="H18" s="64"/>
      <c r="I18" s="78">
        <f>IF(ISNA(VLOOKUP($B18,Atelier2!$C:$Q,I$1,0)),0,VLOOKUP($B18,Atelier2!$C:$Q,I$1,FALSE))</f>
        <v>0</v>
      </c>
      <c r="J18" s="64" t="s">
        <v>251</v>
      </c>
      <c r="K18" s="78">
        <f>IF(ISNA(VLOOKUP($B18,Atelier3!$B:$P,K$1,0)),0,VLOOKUP($B18,Atelier3!$B:$P,K$1,FALSE))</f>
        <v>0</v>
      </c>
      <c r="L18" s="64"/>
      <c r="M18" s="78">
        <f>IF(ISNA(VLOOKUP($B18,Atelier4!$B:$P,M$1,0)),0,VLOOKUP($B18,Atelier4!$B:$P,M$1,FALSE))</f>
        <v>0</v>
      </c>
      <c r="N18" s="69"/>
      <c r="O18" s="78">
        <f>IF(ISNA(VLOOKUP($B18,Atelier5!$B:$Z,O$1,0)),0,VLOOKUP($B18,Atelier5!$B:$Z,O$1,FALSE))</f>
        <v>0</v>
      </c>
      <c r="P18" s="64"/>
      <c r="Q18" s="78">
        <f>IF(ISNA(VLOOKUP($B18,Atelier6!$B:$Z,Q$1,0)),0,VLOOKUP($B18,Atelier6!$B:$Z,Q$1,FALSE))</f>
        <v>0</v>
      </c>
      <c r="R18" s="64"/>
      <c r="S18" s="78">
        <f>IF(ISNA(VLOOKUP($B18,Atelier7!$B:$Z,S$1,0)),0,VLOOKUP($B18,Atelier7!$B:$Z,S$1,FALSE))</f>
        <v>0</v>
      </c>
    </row>
    <row r="19" spans="1:19" x14ac:dyDescent="0.45">
      <c r="A19" s="91" t="s">
        <v>82</v>
      </c>
      <c r="B19" s="91" t="str">
        <f>Tableau1[[#This Row],[Noms ]]&amp;", "&amp;Tableau1[[#This Row],[Prénom ]]</f>
        <v>Fraser, Vincent</v>
      </c>
      <c r="C19" s="92" t="s">
        <v>90</v>
      </c>
      <c r="D19" s="92" t="s">
        <v>91</v>
      </c>
      <c r="E19" s="84"/>
      <c r="F19" s="69"/>
      <c r="G19" s="78">
        <f>IF(ISNA(VLOOKUP($B19,Atelier1!$B:$Z,G$1,0)),0,VLOOKUP($B19,Atelier1!$B:$Z,G$1,FALSE))</f>
        <v>0</v>
      </c>
      <c r="H19" s="64"/>
      <c r="I19" s="78">
        <f>IF(ISNA(VLOOKUP($B19,Atelier2!$C:$Q,I$1,0)),0,VLOOKUP($B19,Atelier2!$C:$Q,I$1,FALSE))</f>
        <v>0</v>
      </c>
      <c r="J19" s="64"/>
      <c r="K19" s="78">
        <f>IF(ISNA(VLOOKUP($B19,Atelier3!$B:$P,K$1,0)),0,VLOOKUP($B19,Atelier3!$B:$P,K$1,FALSE))</f>
        <v>0</v>
      </c>
      <c r="L19" s="64" t="s">
        <v>251</v>
      </c>
      <c r="M19" s="78">
        <f>IF(ISNA(VLOOKUP($B19,Atelier4!$B:$P,M$1,0)),0,VLOOKUP($B19,Atelier4!$B:$P,M$1,FALSE))</f>
        <v>0</v>
      </c>
      <c r="N19" s="69"/>
      <c r="O19" s="78">
        <f>IF(ISNA(VLOOKUP($B19,Atelier5!$B:$Z,O$1,0)),0,VLOOKUP($B19,Atelier5!$B:$Z,O$1,FALSE))</f>
        <v>0</v>
      </c>
      <c r="P19" s="64"/>
      <c r="Q19" s="78">
        <f>IF(ISNA(VLOOKUP($B19,Atelier6!$B:$Z,Q$1,0)),0,VLOOKUP($B19,Atelier6!$B:$Z,Q$1,FALSE))</f>
        <v>0</v>
      </c>
      <c r="R19" s="64"/>
      <c r="S19" s="78">
        <f>IF(ISNA(VLOOKUP($B19,Atelier7!$B:$Z,S$1,0)),0,VLOOKUP($B19,Atelier7!$B:$Z,S$1,FALSE))</f>
        <v>0</v>
      </c>
    </row>
    <row r="20" spans="1:19" x14ac:dyDescent="0.45">
      <c r="A20" s="91" t="s">
        <v>82</v>
      </c>
      <c r="B20" s="91" t="str">
        <f>Tableau1[[#This Row],[Noms ]]&amp;", "&amp;Tableau1[[#This Row],[Prénom ]]</f>
        <v>Hins, Huguette</v>
      </c>
      <c r="C20" s="92" t="s">
        <v>87</v>
      </c>
      <c r="D20" s="92" t="s">
        <v>53</v>
      </c>
      <c r="E20" s="84"/>
      <c r="F20" s="69"/>
      <c r="G20" s="78">
        <f>IF(ISNA(VLOOKUP($B20,Atelier1!$B:$Z,G$1,0)),0,VLOOKUP($B20,Atelier1!$B:$Z,G$1,FALSE))</f>
        <v>0</v>
      </c>
      <c r="H20" s="64" t="s">
        <v>251</v>
      </c>
      <c r="I20" s="78" t="str">
        <f>IF(ISNA(VLOOKUP($B20,Atelier2!$C:$Q,I$1,0)),0,VLOOKUP($B20,Atelier2!$C:$Q,I$1,FALSE))</f>
        <v>hhins@telus.net;</v>
      </c>
      <c r="J20" s="64"/>
      <c r="K20" s="78">
        <f>IF(ISNA(VLOOKUP($B20,Atelier3!$B:$P,K$1,0)),0,VLOOKUP($B20,Atelier3!$B:$P,K$1,FALSE))</f>
        <v>0</v>
      </c>
      <c r="L20" s="64"/>
      <c r="M20" s="78">
        <f>IF(ISNA(VLOOKUP($B20,Atelier4!$B:$P,M$1,0)),0,VLOOKUP($B20,Atelier4!$B:$P,M$1,FALSE))</f>
        <v>0</v>
      </c>
      <c r="N20" s="69"/>
      <c r="O20" s="78">
        <f>IF(ISNA(VLOOKUP($B20,Atelier5!$B:$Z,O$1,0)),0,VLOOKUP($B20,Atelier5!$B:$Z,O$1,FALSE))</f>
        <v>0</v>
      </c>
      <c r="P20" s="64"/>
      <c r="Q20" s="78">
        <f>IF(ISNA(VLOOKUP($B20,Atelier6!$B:$Z,Q$1,0)),0,VLOOKUP($B20,Atelier6!$B:$Z,Q$1,FALSE))</f>
        <v>0</v>
      </c>
      <c r="R20" s="64"/>
      <c r="S20" s="78">
        <f>IF(ISNA(VLOOKUP($B20,Atelier7!$B:$Z,S$1,0)),0,VLOOKUP($B20,Atelier7!$B:$Z,S$1,FALSE))</f>
        <v>0</v>
      </c>
    </row>
    <row r="21" spans="1:19" x14ac:dyDescent="0.45">
      <c r="A21" s="91" t="s">
        <v>82</v>
      </c>
      <c r="B21" s="91" t="str">
        <f>Tableau1[[#This Row],[Noms ]]&amp;", "&amp;Tableau1[[#This Row],[Prénom ]]</f>
        <v>Lavoie, Micheline</v>
      </c>
      <c r="C21" s="92" t="s">
        <v>85</v>
      </c>
      <c r="D21" s="92" t="s">
        <v>86</v>
      </c>
      <c r="E21" s="84"/>
      <c r="F21" s="69"/>
      <c r="G21" s="78">
        <f>IF(ISNA(VLOOKUP($B21,Atelier1!$B:$Z,G$1,0)),0,VLOOKUP($B21,Atelier1!$B:$Z,G$1,FALSE))</f>
        <v>0</v>
      </c>
      <c r="H21" s="64" t="s">
        <v>251</v>
      </c>
      <c r="I21" s="78" t="str">
        <f>IF(ISNA(VLOOKUP($B21,Atelier2!$C:$Q,I$1,0)),0,VLOOKUP($B21,Atelier2!$C:$Q,I$1,FALSE))</f>
        <v>michelavoie@hotmail.com;</v>
      </c>
      <c r="J21" s="64"/>
      <c r="K21" s="78">
        <f>IF(ISNA(VLOOKUP($B21,Atelier3!$B:$P,K$1,0)),0,VLOOKUP($B21,Atelier3!$B:$P,K$1,FALSE))</f>
        <v>0</v>
      </c>
      <c r="L21" s="64"/>
      <c r="M21" s="78">
        <f>IF(ISNA(VLOOKUP($B21,Atelier4!$B:$P,M$1,0)),0,VLOOKUP($B21,Atelier4!$B:$P,M$1,FALSE))</f>
        <v>0</v>
      </c>
      <c r="N21" s="69"/>
      <c r="O21" s="78">
        <f>IF(ISNA(VLOOKUP($B21,Atelier5!$B:$Z,O$1,0)),0,VLOOKUP($B21,Atelier5!$B:$Z,O$1,FALSE))</f>
        <v>0</v>
      </c>
      <c r="P21" s="64"/>
      <c r="Q21" s="78">
        <f>IF(ISNA(VLOOKUP($B21,Atelier6!$B:$Z,Q$1,0)),0,VLOOKUP($B21,Atelier6!$B:$Z,Q$1,FALSE))</f>
        <v>0</v>
      </c>
      <c r="R21" s="64"/>
      <c r="S21" s="78">
        <f>IF(ISNA(VLOOKUP($B21,Atelier7!$B:$Z,S$1,0)),0,VLOOKUP($B21,Atelier7!$B:$Z,S$1,FALSE))</f>
        <v>0</v>
      </c>
    </row>
    <row r="22" spans="1:19" x14ac:dyDescent="0.45">
      <c r="A22" s="91" t="s">
        <v>82</v>
      </c>
      <c r="B22" s="91" t="str">
        <f>Tableau1[[#This Row],[Noms ]]&amp;", "&amp;Tableau1[[#This Row],[Prénom ]]</f>
        <v>Lepage, Céline</v>
      </c>
      <c r="C22" s="92" t="s">
        <v>95</v>
      </c>
      <c r="D22" s="92" t="s">
        <v>96</v>
      </c>
      <c r="E22" s="84"/>
      <c r="F22" s="69"/>
      <c r="G22" s="78">
        <f>IF(ISNA(VLOOKUP($B22,Atelier1!$B:$Z,G$1,0)),0,VLOOKUP($B22,Atelier1!$B:$Z,G$1,FALSE))</f>
        <v>0</v>
      </c>
      <c r="H22" s="64"/>
      <c r="I22" s="78">
        <f>IF(ISNA(VLOOKUP($B22,Atelier2!$C:$Q,I$1,0)),0,VLOOKUP($B22,Atelier2!$C:$Q,I$1,FALSE))</f>
        <v>0</v>
      </c>
      <c r="J22" s="64"/>
      <c r="K22" s="78">
        <f>IF(ISNA(VLOOKUP($B22,Atelier3!$B:$P,K$1,0)),0,VLOOKUP($B22,Atelier3!$B:$P,K$1,FALSE))</f>
        <v>0</v>
      </c>
      <c r="L22" s="64"/>
      <c r="M22" s="78">
        <f>IF(ISNA(VLOOKUP($B22,Atelier4!$B:$P,M$1,0)),0,VLOOKUP($B22,Atelier4!$B:$P,M$1,FALSE))</f>
        <v>0</v>
      </c>
      <c r="N22" s="69"/>
      <c r="O22" s="78">
        <f>IF(ISNA(VLOOKUP($B22,Atelier5!$B:$Z,O$1,0)),0,VLOOKUP($B22,Atelier5!$B:$Z,O$1,FALSE))</f>
        <v>0</v>
      </c>
      <c r="P22" s="64"/>
      <c r="Q22" s="78">
        <f>IF(ISNA(VLOOKUP($B22,Atelier6!$B:$Z,Q$1,0)),0,VLOOKUP($B22,Atelier6!$B:$Z,Q$1,FALSE))</f>
        <v>0</v>
      </c>
      <c r="R22" s="64" t="s">
        <v>251</v>
      </c>
      <c r="S22" s="78">
        <f>IF(ISNA(VLOOKUP($B22,Atelier7!$B:$Z,S$1,0)),0,VLOOKUP($B22,Atelier7!$B:$Z,S$1,FALSE))</f>
        <v>0</v>
      </c>
    </row>
    <row r="23" spans="1:19" x14ac:dyDescent="0.45">
      <c r="A23" s="91" t="s">
        <v>82</v>
      </c>
      <c r="B23" s="91" t="str">
        <f>Tableau1[[#This Row],[Noms ]]&amp;", "&amp;Tableau1[[#This Row],[Prénom ]]</f>
        <v>Ouellet, Marthe</v>
      </c>
      <c r="C23" s="92" t="s">
        <v>83</v>
      </c>
      <c r="D23" s="92" t="s">
        <v>84</v>
      </c>
      <c r="E23" s="84"/>
      <c r="F23" s="69" t="s">
        <v>251</v>
      </c>
      <c r="G23" s="78">
        <f>IF(ISNA(VLOOKUP($B23,Atelier1!$B:$Z,G$1,0)),0,VLOOKUP($B23,Atelier1!$B:$Z,G$1,FALSE))</f>
        <v>0</v>
      </c>
      <c r="H23" s="64"/>
      <c r="I23" s="78">
        <f>IF(ISNA(VLOOKUP($B23,Atelier2!$C:$Q,I$1,0)),0,VLOOKUP($B23,Atelier2!$C:$Q,I$1,FALSE))</f>
        <v>0</v>
      </c>
      <c r="J23" s="64"/>
      <c r="K23" s="78">
        <f>IF(ISNA(VLOOKUP($B23,Atelier3!$B:$P,K$1,0)),0,VLOOKUP($B23,Atelier3!$B:$P,K$1,FALSE))</f>
        <v>0</v>
      </c>
      <c r="L23" s="64"/>
      <c r="M23" s="78">
        <f>IF(ISNA(VLOOKUP($B23,Atelier4!$B:$P,M$1,0)),0,VLOOKUP($B23,Atelier4!$B:$P,M$1,FALSE))</f>
        <v>0</v>
      </c>
      <c r="N23" s="69"/>
      <c r="O23" s="78">
        <f>IF(ISNA(VLOOKUP($B23,Atelier5!$B:$Z,O$1,0)),0,VLOOKUP($B23,Atelier5!$B:$Z,O$1,FALSE))</f>
        <v>0</v>
      </c>
      <c r="P23" s="64"/>
      <c r="Q23" s="78">
        <f>IF(ISNA(VLOOKUP($B23,Atelier6!$B:$Z,Q$1,0)),0,VLOOKUP($B23,Atelier6!$B:$Z,Q$1,FALSE))</f>
        <v>0</v>
      </c>
      <c r="R23" s="64"/>
      <c r="S23" s="78">
        <f>IF(ISNA(VLOOKUP($B23,Atelier7!$B:$Z,S$1,0)),0,VLOOKUP($B23,Atelier7!$B:$Z,S$1,FALSE))</f>
        <v>0</v>
      </c>
    </row>
    <row r="24" spans="1:19" x14ac:dyDescent="0.45">
      <c r="A24" s="91" t="s">
        <v>79</v>
      </c>
      <c r="B24" s="91" t="str">
        <f>Tableau1[[#This Row],[Noms ]]&amp;", "&amp;Tableau1[[#This Row],[Prénom ]]</f>
        <v>Hayes, James</v>
      </c>
      <c r="C24" s="92" t="s">
        <v>80</v>
      </c>
      <c r="D24" s="92" t="s">
        <v>81</v>
      </c>
      <c r="E24" s="84"/>
      <c r="F24" s="69"/>
      <c r="G24" s="78">
        <f>IF(ISNA(VLOOKUP($B24,Atelier1!$B:$Z,G$1,0)),0,VLOOKUP($B24,Atelier1!$B:$Z,G$1,FALSE))</f>
        <v>0</v>
      </c>
      <c r="H24" s="64"/>
      <c r="I24" s="78">
        <f>IF(ISNA(VLOOKUP($B24,Atelier2!$C:$Q,I$1,0)),0,VLOOKUP($B24,Atelier2!$C:$Q,I$1,FALSE))</f>
        <v>0</v>
      </c>
      <c r="J24" s="64"/>
      <c r="K24" s="78">
        <f>IF(ISNA(VLOOKUP($B24,Atelier3!$B:$P,K$1,0)),0,VLOOKUP($B24,Atelier3!$B:$P,K$1,FALSE))</f>
        <v>0</v>
      </c>
      <c r="L24" s="64"/>
      <c r="M24" s="78">
        <f>IF(ISNA(VLOOKUP($B24,Atelier4!$B:$P,M$1,0)),0,VLOOKUP($B24,Atelier4!$B:$P,M$1,FALSE))</f>
        <v>0</v>
      </c>
      <c r="N24" s="69"/>
      <c r="O24" s="78">
        <f>IF(ISNA(VLOOKUP($B24,Atelier5!$B:$Z,O$1,0)),0,VLOOKUP($B24,Atelier5!$B:$Z,O$1,FALSE))</f>
        <v>0</v>
      </c>
      <c r="P24" s="64"/>
      <c r="Q24" s="78">
        <f>IF(ISNA(VLOOKUP($B24,Atelier6!$B:$Z,Q$1,0)),0,VLOOKUP($B24,Atelier6!$B:$Z,Q$1,FALSE))</f>
        <v>0</v>
      </c>
      <c r="R24" s="64" t="s">
        <v>251</v>
      </c>
      <c r="S24" s="78">
        <f>IF(ISNA(VLOOKUP($B24,Atelier7!$B:$Z,S$1,0)),0,VLOOKUP($B24,Atelier7!$B:$Z,S$1,FALSE))</f>
        <v>0</v>
      </c>
    </row>
    <row r="25" spans="1:19" x14ac:dyDescent="0.45">
      <c r="A25" s="91" t="s">
        <v>158</v>
      </c>
      <c r="B25" s="91" t="str">
        <f>Tableau1[[#This Row],[Noms ]]&amp;", "&amp;Tableau1[[#This Row],[Prénom ]]</f>
        <v>Élement, Lise</v>
      </c>
      <c r="C25" s="92" t="s">
        <v>159</v>
      </c>
      <c r="D25" s="92" t="s">
        <v>160</v>
      </c>
      <c r="E25" s="84"/>
      <c r="F25" s="69" t="s">
        <v>251</v>
      </c>
      <c r="G25" s="78">
        <f>IF(ISNA(VLOOKUP($B25,Atelier1!$B:$Z,G$1,0)),0,VLOOKUP($B25,Atelier1!$B:$Z,G$1,FALSE))</f>
        <v>0</v>
      </c>
      <c r="H25" s="64"/>
      <c r="I25" s="78">
        <f>IF(ISNA(VLOOKUP($B25,Atelier2!$C:$Q,I$1,0)),0,VLOOKUP($B25,Atelier2!$C:$Q,I$1,FALSE))</f>
        <v>0</v>
      </c>
      <c r="J25" s="64"/>
      <c r="K25" s="78">
        <f>IF(ISNA(VLOOKUP($B25,Atelier3!$B:$P,K$1,0)),0,VLOOKUP($B25,Atelier3!$B:$P,K$1,FALSE))</f>
        <v>0</v>
      </c>
      <c r="L25" s="64"/>
      <c r="M25" s="78">
        <f>IF(ISNA(VLOOKUP($B25,Atelier4!$B:$P,M$1,0)),0,VLOOKUP($B25,Atelier4!$B:$P,M$1,FALSE))</f>
        <v>0</v>
      </c>
      <c r="N25" s="69"/>
      <c r="O25" s="78">
        <f>IF(ISNA(VLOOKUP($B25,Atelier5!$B:$Z,O$1,0)),0,VLOOKUP($B25,Atelier5!$B:$Z,O$1,FALSE))</f>
        <v>0</v>
      </c>
      <c r="P25" s="64"/>
      <c r="Q25" s="78">
        <f>IF(ISNA(VLOOKUP($B25,Atelier6!$B:$Z,Q$1,0)),0,VLOOKUP($B25,Atelier6!$B:$Z,Q$1,FALSE))</f>
        <v>0</v>
      </c>
      <c r="R25" s="64"/>
      <c r="S25" s="78">
        <f>IF(ISNA(VLOOKUP($B25,Atelier7!$B:$Z,S$1,0)),0,VLOOKUP($B25,Atelier7!$B:$Z,S$1,FALSE))</f>
        <v>0</v>
      </c>
    </row>
    <row r="26" spans="1:19" x14ac:dyDescent="0.45">
      <c r="A26" s="91" t="s">
        <v>158</v>
      </c>
      <c r="B26" s="91" t="str">
        <f>Tableau1[[#This Row],[Noms ]]&amp;", "&amp;Tableau1[[#This Row],[Prénom ]]</f>
        <v>Gosselin, Stéphane</v>
      </c>
      <c r="C26" s="92" t="s">
        <v>161</v>
      </c>
      <c r="D26" s="92" t="s">
        <v>162</v>
      </c>
      <c r="E26" s="84"/>
      <c r="F26" s="69"/>
      <c r="G26" s="78">
        <f>IF(ISNA(VLOOKUP($B26,Atelier1!$B:$Z,G$1,0)),0,VLOOKUP($B26,Atelier1!$B:$Z,G$1,FALSE))</f>
        <v>0</v>
      </c>
      <c r="H26" s="64" t="s">
        <v>251</v>
      </c>
      <c r="I26" s="78" t="str">
        <f>IF(ISNA(VLOOKUP($B26,Atelier2!$C:$Q,I$1,0)),0,VLOOKUP($B26,Atelier2!$C:$Q,I$1,FALSE))</f>
        <v>sgosselin10@hotmail.com;</v>
      </c>
      <c r="J26" s="64"/>
      <c r="K26" s="78">
        <f>IF(ISNA(VLOOKUP($B26,Atelier3!$B:$P,K$1,0)),0,VLOOKUP($B26,Atelier3!$B:$P,K$1,FALSE))</f>
        <v>0</v>
      </c>
      <c r="L26" s="64"/>
      <c r="M26" s="78">
        <f>IF(ISNA(VLOOKUP($B26,Atelier4!$B:$P,M$1,0)),0,VLOOKUP($B26,Atelier4!$B:$P,M$1,FALSE))</f>
        <v>0</v>
      </c>
      <c r="N26" s="69"/>
      <c r="O26" s="78">
        <f>IF(ISNA(VLOOKUP($B26,Atelier5!$B:$Z,O$1,0)),0,VLOOKUP($B26,Atelier5!$B:$Z,O$1,FALSE))</f>
        <v>0</v>
      </c>
      <c r="P26" s="64"/>
      <c r="Q26" s="78">
        <f>IF(ISNA(VLOOKUP($B26,Atelier6!$B:$Z,Q$1,0)),0,VLOOKUP($B26,Atelier6!$B:$Z,Q$1,FALSE))</f>
        <v>0</v>
      </c>
      <c r="R26" s="64"/>
      <c r="S26" s="78">
        <f>IF(ISNA(VLOOKUP($B26,Atelier7!$B:$Z,S$1,0)),0,VLOOKUP($B26,Atelier7!$B:$Z,S$1,FALSE))</f>
        <v>0</v>
      </c>
    </row>
    <row r="27" spans="1:19" x14ac:dyDescent="0.45">
      <c r="A27" s="91" t="s">
        <v>158</v>
      </c>
      <c r="B27" s="91" t="str">
        <f>Tableau1[[#This Row],[Noms ]]&amp;", "&amp;Tableau1[[#This Row],[Prénom ]]</f>
        <v>Leblanc, Jean</v>
      </c>
      <c r="C27" s="92" t="s">
        <v>163</v>
      </c>
      <c r="D27" s="92" t="s">
        <v>164</v>
      </c>
      <c r="E27" s="84"/>
      <c r="F27" s="69"/>
      <c r="G27" s="78">
        <f>IF(ISNA(VLOOKUP($B27,Atelier1!$B:$Z,G$1,0)),0,VLOOKUP($B27,Atelier1!$B:$Z,G$1,FALSE))</f>
        <v>0</v>
      </c>
      <c r="H27" s="64"/>
      <c r="I27" s="78">
        <f>IF(ISNA(VLOOKUP($B27,Atelier2!$C:$Q,I$1,0)),0,VLOOKUP($B27,Atelier2!$C:$Q,I$1,FALSE))</f>
        <v>0</v>
      </c>
      <c r="J27" s="64" t="s">
        <v>251</v>
      </c>
      <c r="K27" s="78">
        <f>IF(ISNA(VLOOKUP($B27,Atelier3!$B:$P,K$1,0)),0,VLOOKUP($B27,Atelier3!$B:$P,K$1,FALSE))</f>
        <v>0</v>
      </c>
      <c r="L27" s="64"/>
      <c r="M27" s="78">
        <f>IF(ISNA(VLOOKUP($B27,Atelier4!$B:$P,M$1,0)),0,VLOOKUP($B27,Atelier4!$B:$P,M$1,FALSE))</f>
        <v>0</v>
      </c>
      <c r="N27" s="69"/>
      <c r="O27" s="78">
        <f>IF(ISNA(VLOOKUP($B27,Atelier5!$B:$Z,O$1,0)),0,VLOOKUP($B27,Atelier5!$B:$Z,O$1,FALSE))</f>
        <v>0</v>
      </c>
      <c r="P27" s="64"/>
      <c r="Q27" s="78">
        <f>IF(ISNA(VLOOKUP($B27,Atelier6!$B:$Z,Q$1,0)),0,VLOOKUP($B27,Atelier6!$B:$Z,Q$1,FALSE))</f>
        <v>0</v>
      </c>
      <c r="R27" s="64"/>
      <c r="S27" s="78">
        <f>IF(ISNA(VLOOKUP($B27,Atelier7!$B:$Z,S$1,0)),0,VLOOKUP($B27,Atelier7!$B:$Z,S$1,FALSE))</f>
        <v>0</v>
      </c>
    </row>
    <row r="28" spans="1:19" x14ac:dyDescent="0.45">
      <c r="A28" s="91" t="s">
        <v>108</v>
      </c>
      <c r="B28" s="91" t="str">
        <f>Tableau1[[#This Row],[Noms ]]&amp;", "&amp;Tableau1[[#This Row],[Prénom ]]</f>
        <v>Blais, Yvan</v>
      </c>
      <c r="C28" s="92" t="s">
        <v>111</v>
      </c>
      <c r="D28" s="92" t="s">
        <v>112</v>
      </c>
      <c r="E28" s="84"/>
      <c r="F28" s="69"/>
      <c r="G28" s="78">
        <f>IF(ISNA(VLOOKUP($B28,Atelier1!$B:$Z,G$1,0)),0,VLOOKUP($B28,Atelier1!$B:$Z,G$1,FALSE))</f>
        <v>0</v>
      </c>
      <c r="H28" s="64"/>
      <c r="I28" s="78">
        <f>IF(ISNA(VLOOKUP($B28,Atelier2!$C:$Q,I$1,0)),0,VLOOKUP($B28,Atelier2!$C:$Q,I$1,FALSE))</f>
        <v>0</v>
      </c>
      <c r="J28" s="64"/>
      <c r="K28" s="78">
        <f>IF(ISNA(VLOOKUP($B28,Atelier3!$B:$P,K$1,0)),0,VLOOKUP($B28,Atelier3!$B:$P,K$1,FALSE))</f>
        <v>0</v>
      </c>
      <c r="L28" s="64" t="s">
        <v>251</v>
      </c>
      <c r="M28" s="78">
        <f>IF(ISNA(VLOOKUP($B28,Atelier4!$B:$P,M$1,0)),0,VLOOKUP($B28,Atelier4!$B:$P,M$1,FALSE))</f>
        <v>0</v>
      </c>
      <c r="N28" s="69"/>
      <c r="O28" s="78">
        <f>IF(ISNA(VLOOKUP($B28,Atelier5!$B:$Z,O$1,0)),0,VLOOKUP($B28,Atelier5!$B:$Z,O$1,FALSE))</f>
        <v>0</v>
      </c>
      <c r="P28" s="64"/>
      <c r="Q28" s="78">
        <f>IF(ISNA(VLOOKUP($B28,Atelier6!$B:$Z,Q$1,0)),0,VLOOKUP($B28,Atelier6!$B:$Z,Q$1,FALSE))</f>
        <v>0</v>
      </c>
      <c r="R28" s="64"/>
      <c r="S28" s="78">
        <f>IF(ISNA(VLOOKUP($B28,Atelier7!$B:$Z,S$1,0)),0,VLOOKUP($B28,Atelier7!$B:$Z,S$1,FALSE))</f>
        <v>0</v>
      </c>
    </row>
    <row r="29" spans="1:19" x14ac:dyDescent="0.45">
      <c r="A29" s="91" t="s">
        <v>108</v>
      </c>
      <c r="B29" s="91" t="str">
        <f>Tableau1[[#This Row],[Noms ]]&amp;", "&amp;Tableau1[[#This Row],[Prénom ]]</f>
        <v>Gervais, Diane</v>
      </c>
      <c r="C29" s="92" t="s">
        <v>109</v>
      </c>
      <c r="D29" s="92" t="s">
        <v>34</v>
      </c>
      <c r="E29" s="84"/>
      <c r="F29" s="69"/>
      <c r="G29" s="78">
        <f>IF(ISNA(VLOOKUP($B29,Atelier1!$B:$Z,G$1,0)),0,VLOOKUP($B29,Atelier1!$B:$Z,G$1,FALSE))</f>
        <v>0</v>
      </c>
      <c r="H29" s="64" t="s">
        <v>251</v>
      </c>
      <c r="I29" s="78" t="str">
        <f>IF(ISNA(VLOOKUP($B29,Atelier2!$C:$Q,I$1,0)),0,VLOOKUP($B29,Atelier2!$C:$Q,I$1,FALSE))</f>
        <v>gervadi@hotmail.ca;</v>
      </c>
      <c r="J29" s="64"/>
      <c r="K29" s="78">
        <f>IF(ISNA(VLOOKUP($B29,Atelier3!$B:$P,K$1,0)),0,VLOOKUP($B29,Atelier3!$B:$P,K$1,FALSE))</f>
        <v>0</v>
      </c>
      <c r="L29" s="64"/>
      <c r="M29" s="78">
        <f>IF(ISNA(VLOOKUP($B29,Atelier4!$B:$P,M$1,0)),0,VLOOKUP($B29,Atelier4!$B:$P,M$1,FALSE))</f>
        <v>0</v>
      </c>
      <c r="N29" s="69"/>
      <c r="O29" s="78">
        <f>IF(ISNA(VLOOKUP($B29,Atelier5!$B:$Z,O$1,0)),0,VLOOKUP($B29,Atelier5!$B:$Z,O$1,FALSE))</f>
        <v>0</v>
      </c>
      <c r="P29" s="64"/>
      <c r="Q29" s="78">
        <f>IF(ISNA(VLOOKUP($B29,Atelier6!$B:$Z,Q$1,0)),0,VLOOKUP($B29,Atelier6!$B:$Z,Q$1,FALSE))</f>
        <v>0</v>
      </c>
      <c r="R29" s="64"/>
      <c r="S29" s="78">
        <f>IF(ISNA(VLOOKUP($B29,Atelier7!$B:$Z,S$1,0)),0,VLOOKUP($B29,Atelier7!$B:$Z,S$1,FALSE))</f>
        <v>0</v>
      </c>
    </row>
    <row r="30" spans="1:19" x14ac:dyDescent="0.45">
      <c r="A30" s="91" t="s">
        <v>108</v>
      </c>
      <c r="B30" s="91" t="str">
        <f>Tableau1[[#This Row],[Noms ]]&amp;", "&amp;Tableau1[[#This Row],[Prénom ]]</f>
        <v>Grenier, Gilles</v>
      </c>
      <c r="C30" s="92" t="s">
        <v>110</v>
      </c>
      <c r="D30" s="92" t="s">
        <v>12</v>
      </c>
      <c r="E30" s="84"/>
      <c r="F30" s="69"/>
      <c r="G30" s="78">
        <f>IF(ISNA(VLOOKUP($B30,Atelier1!$B:$Z,G$1,0)),0,VLOOKUP($B30,Atelier1!$B:$Z,G$1,FALSE))</f>
        <v>0</v>
      </c>
      <c r="H30" s="64"/>
      <c r="I30" s="78">
        <f>IF(ISNA(VLOOKUP($B30,Atelier2!$C:$Q,I$1,0)),0,VLOOKUP($B30,Atelier2!$C:$Q,I$1,FALSE))</f>
        <v>0</v>
      </c>
      <c r="J30" s="64"/>
      <c r="K30" s="78">
        <f>IF(ISNA(VLOOKUP($B30,Atelier3!$B:$P,K$1,0)),0,VLOOKUP($B30,Atelier3!$B:$P,K$1,FALSE))</f>
        <v>0</v>
      </c>
      <c r="L30" s="64"/>
      <c r="M30" s="78">
        <f>IF(ISNA(VLOOKUP($B30,Atelier4!$B:$P,M$1,0)),0,VLOOKUP($B30,Atelier4!$B:$P,M$1,FALSE))</f>
        <v>0</v>
      </c>
      <c r="N30" s="69"/>
      <c r="O30" s="78">
        <f>IF(ISNA(VLOOKUP($B30,Atelier5!$B:$Z,O$1,0)),0,VLOOKUP($B30,Atelier5!$B:$Z,O$1,FALSE))</f>
        <v>0</v>
      </c>
      <c r="P30" s="64" t="s">
        <v>251</v>
      </c>
      <c r="Q30" s="78">
        <f>IF(ISNA(VLOOKUP($B30,Atelier6!$B:$Z,Q$1,0)),0,VLOOKUP($B30,Atelier6!$B:$Z,Q$1,FALSE))</f>
        <v>0</v>
      </c>
      <c r="R30" s="64"/>
      <c r="S30" s="78">
        <f>IF(ISNA(VLOOKUP($B30,Atelier7!$B:$Z,S$1,0)),0,VLOOKUP($B30,Atelier7!$B:$Z,S$1,FALSE))</f>
        <v>0</v>
      </c>
    </row>
    <row r="31" spans="1:19" x14ac:dyDescent="0.45">
      <c r="A31" s="91" t="s">
        <v>108</v>
      </c>
      <c r="B31" s="91" t="str">
        <f>Tableau1[[#This Row],[Noms ]]&amp;", "&amp;Tableau1[[#This Row],[Prénom ]]</f>
        <v>Mercier, Jacques</v>
      </c>
      <c r="C31" s="92" t="s">
        <v>113</v>
      </c>
      <c r="D31" s="92" t="s">
        <v>114</v>
      </c>
      <c r="E31" s="84"/>
      <c r="F31" s="69"/>
      <c r="G31" s="78">
        <f>IF(ISNA(VLOOKUP($B31,Atelier1!$B:$Z,G$1,0)),0,VLOOKUP($B31,Atelier1!$B:$Z,G$1,FALSE))</f>
        <v>0</v>
      </c>
      <c r="H31" s="64"/>
      <c r="I31" s="78">
        <f>IF(ISNA(VLOOKUP($B31,Atelier2!$C:$Q,I$1,0)),0,VLOOKUP($B31,Atelier2!$C:$Q,I$1,FALSE))</f>
        <v>0</v>
      </c>
      <c r="J31" s="64"/>
      <c r="K31" s="78">
        <f>IF(ISNA(VLOOKUP($B31,Atelier3!$B:$P,K$1,0)),0,VLOOKUP($B31,Atelier3!$B:$P,K$1,FALSE))</f>
        <v>0</v>
      </c>
      <c r="L31" s="64"/>
      <c r="M31" s="78">
        <f>IF(ISNA(VLOOKUP($B31,Atelier4!$B:$P,M$1,0)),0,VLOOKUP($B31,Atelier4!$B:$P,M$1,FALSE))</f>
        <v>0</v>
      </c>
      <c r="N31" s="69" t="s">
        <v>251</v>
      </c>
      <c r="O31" s="78">
        <f>IF(ISNA(VLOOKUP($B31,Atelier5!$B:$Z,O$1,0)),0,VLOOKUP($B31,Atelier5!$B:$Z,O$1,FALSE))</f>
        <v>0</v>
      </c>
      <c r="P31" s="64"/>
      <c r="Q31" s="78">
        <f>IF(ISNA(VLOOKUP($B31,Atelier6!$B:$Z,Q$1,0)),0,VLOOKUP($B31,Atelier6!$B:$Z,Q$1,FALSE))</f>
        <v>0</v>
      </c>
      <c r="R31" s="64"/>
      <c r="S31" s="78">
        <f>IF(ISNA(VLOOKUP($B31,Atelier7!$B:$Z,S$1,0)),0,VLOOKUP($B31,Atelier7!$B:$Z,S$1,FALSE))</f>
        <v>0</v>
      </c>
    </row>
    <row r="32" spans="1:19" x14ac:dyDescent="0.45">
      <c r="A32" s="91" t="s">
        <v>10</v>
      </c>
      <c r="B32" s="91" t="str">
        <f>Tableau1[[#This Row],[Noms ]]&amp;", "&amp;Tableau1[[#This Row],[Prénom ]]</f>
        <v>Tardif, Gilles</v>
      </c>
      <c r="C32" s="92" t="s">
        <v>11</v>
      </c>
      <c r="D32" s="92" t="s">
        <v>12</v>
      </c>
      <c r="E32" s="84"/>
      <c r="F32" s="69"/>
      <c r="G32" s="78">
        <f>IF(ISNA(VLOOKUP($B32,Atelier1!$B:$Z,G$1,0)),0,VLOOKUP($B32,Atelier1!$B:$Z,G$1,FALSE))</f>
        <v>0</v>
      </c>
      <c r="H32" s="64" t="s">
        <v>251</v>
      </c>
      <c r="I32" s="78" t="str">
        <f>IF(ISNA(VLOOKUP($B32,Atelier2!$C:$Q,I$1,0)),0,VLOOKUP($B32,Atelier2!$C:$Q,I$1,FALSE))</f>
        <v>tardif90@outlook.com</v>
      </c>
      <c r="J32" s="64"/>
      <c r="K32" s="78">
        <f>IF(ISNA(VLOOKUP($B32,Atelier3!$B:$P,K$1,0)),0,VLOOKUP($B32,Atelier3!$B:$P,K$1,FALSE))</f>
        <v>0</v>
      </c>
      <c r="L32" s="64"/>
      <c r="M32" s="78">
        <f>IF(ISNA(VLOOKUP($B32,Atelier4!$B:$P,M$1,0)),0,VLOOKUP($B32,Atelier4!$B:$P,M$1,FALSE))</f>
        <v>0</v>
      </c>
      <c r="N32" s="69"/>
      <c r="O32" s="78">
        <f>IF(ISNA(VLOOKUP($B32,Atelier5!$B:$Z,O$1,0)),0,VLOOKUP($B32,Atelier5!$B:$Z,O$1,FALSE))</f>
        <v>0</v>
      </c>
      <c r="P32" s="64"/>
      <c r="Q32" s="78">
        <f>IF(ISNA(VLOOKUP($B32,Atelier6!$B:$Z,Q$1,0)),0,VLOOKUP($B32,Atelier6!$B:$Z,Q$1,FALSE))</f>
        <v>0</v>
      </c>
      <c r="R32" s="64"/>
      <c r="S32" s="78">
        <f>IF(ISNA(VLOOKUP($B32,Atelier7!$B:$Z,S$1,0)),0,VLOOKUP($B32,Atelier7!$B:$Z,S$1,FALSE))</f>
        <v>0</v>
      </c>
    </row>
    <row r="33" spans="1:19" x14ac:dyDescent="0.45">
      <c r="A33" s="91" t="s">
        <v>254</v>
      </c>
      <c r="B33" s="91" t="str">
        <f>Tableau1[[#This Row],[Noms ]]&amp;", "&amp;Tableau1[[#This Row],[Prénom ]]</f>
        <v>Gagné, Sonia</v>
      </c>
      <c r="C33" s="92" t="s">
        <v>29</v>
      </c>
      <c r="D33" s="92" t="s">
        <v>255</v>
      </c>
      <c r="E33" s="84"/>
      <c r="F33" s="69"/>
      <c r="G33" s="78">
        <f>IF(ISNA(VLOOKUP($B33,Atelier1!$B:$Z,G$1,0)),0,VLOOKUP($B33,Atelier1!$B:$Z,G$1,FALSE))</f>
        <v>0</v>
      </c>
      <c r="H33" s="64" t="s">
        <v>251</v>
      </c>
      <c r="I33" s="78" t="str">
        <f>IF(ISNA(VLOOKUP($B33,Atelier2!$C:$Q,I$1,0)),0,VLOOKUP($B33,Atelier2!$C:$Q,I$1,FALSE))</f>
        <v>soniagagne2006@yahoo.ca;</v>
      </c>
      <c r="J33" s="64"/>
      <c r="K33" s="78">
        <f>IF(ISNA(VLOOKUP($B33,Atelier3!$B:$P,K$1,0)),0,VLOOKUP($B33,Atelier3!$B:$P,K$1,FALSE))</f>
        <v>0</v>
      </c>
      <c r="L33" s="64"/>
      <c r="M33" s="78">
        <f>IF(ISNA(VLOOKUP($B33,Atelier4!$B:$P,M$1,0)),0,VLOOKUP($B33,Atelier4!$B:$P,M$1,FALSE))</f>
        <v>0</v>
      </c>
      <c r="N33" s="69"/>
      <c r="O33" s="78">
        <f>IF(ISNA(VLOOKUP($B33,Atelier5!$B:$Z,O$1,0)),0,VLOOKUP($B33,Atelier5!$B:$Z,O$1,FALSE))</f>
        <v>0</v>
      </c>
      <c r="P33" s="64"/>
      <c r="Q33" s="78">
        <f>IF(ISNA(VLOOKUP($B33,Atelier6!$B:$Z,Q$1,0)),0,VLOOKUP($B33,Atelier6!$B:$Z,Q$1,FALSE))</f>
        <v>0</v>
      </c>
      <c r="R33" s="64"/>
      <c r="S33" s="78">
        <f>IF(ISNA(VLOOKUP($B33,Atelier7!$B:$Z,S$1,0)),0,VLOOKUP($B33,Atelier7!$B:$Z,S$1,FALSE))</f>
        <v>0</v>
      </c>
    </row>
    <row r="34" spans="1:19" x14ac:dyDescent="0.45">
      <c r="A34" s="91" t="s">
        <v>67</v>
      </c>
      <c r="B34" s="91" t="str">
        <f>Tableau1[[#This Row],[Noms ]]&amp;", "&amp;Tableau1[[#This Row],[Prénom ]]</f>
        <v>Murphy, Brenda</v>
      </c>
      <c r="C34" s="92" t="s">
        <v>68</v>
      </c>
      <c r="D34" s="92" t="s">
        <v>69</v>
      </c>
      <c r="E34" s="84"/>
      <c r="F34" s="69"/>
      <c r="G34" s="78">
        <f>IF(ISNA(VLOOKUP($B34,Atelier1!$B:$Z,G$1,0)),0,VLOOKUP($B34,Atelier1!$B:$Z,G$1,FALSE))</f>
        <v>0</v>
      </c>
      <c r="H34" s="64" t="s">
        <v>251</v>
      </c>
      <c r="I34" s="78" t="str">
        <f>IF(ISNA(VLOOKUP($B34,Atelier2!$C:$Q,I$1,0)),0,VLOOKUP($B34,Atelier2!$C:$Q,I$1,FALSE))</f>
        <v>renda1949@hotmail.com</v>
      </c>
      <c r="J34" s="64"/>
      <c r="K34" s="78">
        <f>IF(ISNA(VLOOKUP($B34,Atelier3!$B:$P,K$1,0)),0,VLOOKUP($B34,Atelier3!$B:$P,K$1,FALSE))</f>
        <v>0</v>
      </c>
      <c r="L34" s="64"/>
      <c r="M34" s="78">
        <f>IF(ISNA(VLOOKUP($B34,Atelier4!$B:$P,M$1,0)),0,VLOOKUP($B34,Atelier4!$B:$P,M$1,FALSE))</f>
        <v>0</v>
      </c>
      <c r="N34" s="69"/>
      <c r="O34" s="78">
        <f>IF(ISNA(VLOOKUP($B34,Atelier5!$B:$Z,O$1,0)),0,VLOOKUP($B34,Atelier5!$B:$Z,O$1,FALSE))</f>
        <v>0</v>
      </c>
      <c r="P34" s="64"/>
      <c r="Q34" s="78">
        <f>IF(ISNA(VLOOKUP($B34,Atelier6!$B:$Z,Q$1,0)),0,VLOOKUP($B34,Atelier6!$B:$Z,Q$1,FALSE))</f>
        <v>0</v>
      </c>
      <c r="R34" s="64"/>
      <c r="S34" s="78">
        <f>IF(ISNA(VLOOKUP($B34,Atelier7!$B:$Z,S$1,0)),0,VLOOKUP($B34,Atelier7!$B:$Z,S$1,FALSE))</f>
        <v>0</v>
      </c>
    </row>
    <row r="35" spans="1:19" x14ac:dyDescent="0.45">
      <c r="A35" s="91" t="s">
        <v>97</v>
      </c>
      <c r="B35" s="91" t="str">
        <f>Tableau1[[#This Row],[Noms ]]&amp;", "&amp;Tableau1[[#This Row],[Prénom ]]</f>
        <v>Beaudoin, Guy</v>
      </c>
      <c r="C35" s="92" t="s">
        <v>101</v>
      </c>
      <c r="D35" s="92" t="s">
        <v>37</v>
      </c>
      <c r="E35" s="84"/>
      <c r="F35" s="69"/>
      <c r="G35" s="78">
        <f>IF(ISNA(VLOOKUP($B35,Atelier1!$B:$Z,G$1,0)),0,VLOOKUP($B35,Atelier1!$B:$Z,G$1,FALSE))</f>
        <v>0</v>
      </c>
      <c r="H35" s="64"/>
      <c r="I35" s="78">
        <f>IF(ISNA(VLOOKUP($B35,Atelier2!$C:$Q,I$1,0)),0,VLOOKUP($B35,Atelier2!$C:$Q,I$1,FALSE))</f>
        <v>0</v>
      </c>
      <c r="J35" s="64"/>
      <c r="K35" s="78">
        <f>IF(ISNA(VLOOKUP($B35,Atelier3!$B:$P,K$1,0)),0,VLOOKUP($B35,Atelier3!$B:$P,K$1,FALSE))</f>
        <v>0</v>
      </c>
      <c r="L35" s="64"/>
      <c r="M35" s="78">
        <f>IF(ISNA(VLOOKUP($B35,Atelier4!$B:$P,M$1,0)),0,VLOOKUP($B35,Atelier4!$B:$P,M$1,FALSE))</f>
        <v>0</v>
      </c>
      <c r="N35" s="69" t="s">
        <v>251</v>
      </c>
      <c r="O35" s="78">
        <f>IF(ISNA(VLOOKUP($B35,Atelier5!$B:$Z,O$1,0)),0,VLOOKUP($B35,Atelier5!$B:$Z,O$1,FALSE))</f>
        <v>0</v>
      </c>
      <c r="P35" s="64"/>
      <c r="Q35" s="78">
        <f>IF(ISNA(VLOOKUP($B35,Atelier6!$B:$Z,Q$1,0)),0,VLOOKUP($B35,Atelier6!$B:$Z,Q$1,FALSE))</f>
        <v>0</v>
      </c>
      <c r="R35" s="64"/>
      <c r="S35" s="78">
        <f>IF(ISNA(VLOOKUP($B35,Atelier7!$B:$Z,S$1,0)),0,VLOOKUP($B35,Atelier7!$B:$Z,S$1,FALSE))</f>
        <v>0</v>
      </c>
    </row>
    <row r="36" spans="1:19" x14ac:dyDescent="0.45">
      <c r="A36" s="91" t="s">
        <v>97</v>
      </c>
      <c r="B36" s="91" t="str">
        <f>Tableau1[[#This Row],[Noms ]]&amp;", "&amp;Tableau1[[#This Row],[Prénom ]]</f>
        <v>Boulet, Jean-Clair</v>
      </c>
      <c r="C36" s="92" t="s">
        <v>102</v>
      </c>
      <c r="D36" s="92" t="s">
        <v>103</v>
      </c>
      <c r="E36" s="84"/>
      <c r="F36" s="69"/>
      <c r="G36" s="78">
        <f>IF(ISNA(VLOOKUP($B36,Atelier1!$B:$Z,G$1,0)),0,VLOOKUP($B36,Atelier1!$B:$Z,G$1,FALSE))</f>
        <v>0</v>
      </c>
      <c r="H36" s="64"/>
      <c r="I36" s="78">
        <f>IF(ISNA(VLOOKUP($B36,Atelier2!$C:$Q,I$1,0)),0,VLOOKUP($B36,Atelier2!$C:$Q,I$1,FALSE))</f>
        <v>0</v>
      </c>
      <c r="J36" s="64" t="s">
        <v>251</v>
      </c>
      <c r="K36" s="78">
        <f>IF(ISNA(VLOOKUP($B36,Atelier3!$B:$P,K$1,0)),0,VLOOKUP($B36,Atelier3!$B:$P,K$1,FALSE))</f>
        <v>0</v>
      </c>
      <c r="L36" s="64"/>
      <c r="M36" s="78">
        <f>IF(ISNA(VLOOKUP($B36,Atelier4!$B:$P,M$1,0)),0,VLOOKUP($B36,Atelier4!$B:$P,M$1,FALSE))</f>
        <v>0</v>
      </c>
      <c r="N36" s="69"/>
      <c r="O36" s="78">
        <f>IF(ISNA(VLOOKUP($B36,Atelier5!$B:$Z,O$1,0)),0,VLOOKUP($B36,Atelier5!$B:$Z,O$1,FALSE))</f>
        <v>0</v>
      </c>
      <c r="P36" s="64"/>
      <c r="Q36" s="78">
        <f>IF(ISNA(VLOOKUP($B36,Atelier6!$B:$Z,Q$1,0)),0,VLOOKUP($B36,Atelier6!$B:$Z,Q$1,FALSE))</f>
        <v>0</v>
      </c>
      <c r="R36" s="64"/>
      <c r="S36" s="78">
        <f>IF(ISNA(VLOOKUP($B36,Atelier7!$B:$Z,S$1,0)),0,VLOOKUP($B36,Atelier7!$B:$Z,S$1,FALSE))</f>
        <v>0</v>
      </c>
    </row>
    <row r="37" spans="1:19" x14ac:dyDescent="0.45">
      <c r="A37" s="91" t="s">
        <v>97</v>
      </c>
      <c r="B37" s="91" t="str">
        <f>Tableau1[[#This Row],[Noms ]]&amp;", "&amp;Tableau1[[#This Row],[Prénom ]]</f>
        <v>Minville, Michel</v>
      </c>
      <c r="C37" s="92" t="s">
        <v>100</v>
      </c>
      <c r="D37" s="92" t="s">
        <v>27</v>
      </c>
      <c r="E37" s="84"/>
      <c r="F37" s="69" t="s">
        <v>251</v>
      </c>
      <c r="G37" s="78">
        <f>IF(ISNA(VLOOKUP($B37,Atelier1!$B:$Z,G$1,0)),0,VLOOKUP($B37,Atelier1!$B:$Z,G$1,FALSE))</f>
        <v>0</v>
      </c>
      <c r="H37" s="64"/>
      <c r="I37" s="78">
        <f>IF(ISNA(VLOOKUP($B37,Atelier2!$C:$Q,I$1,0)),0,VLOOKUP($B37,Atelier2!$C:$Q,I$1,FALSE))</f>
        <v>0</v>
      </c>
      <c r="J37" s="64"/>
      <c r="K37" s="78">
        <f>IF(ISNA(VLOOKUP($B37,Atelier3!$B:$P,K$1,0)),0,VLOOKUP($B37,Atelier3!$B:$P,K$1,FALSE))</f>
        <v>0</v>
      </c>
      <c r="L37" s="64"/>
      <c r="M37" s="78">
        <f>IF(ISNA(VLOOKUP($B37,Atelier4!$B:$P,M$1,0)),0,VLOOKUP($B37,Atelier4!$B:$P,M$1,FALSE))</f>
        <v>0</v>
      </c>
      <c r="N37" s="69"/>
      <c r="O37" s="78">
        <f>IF(ISNA(VLOOKUP($B37,Atelier5!$B:$Z,O$1,0)),0,VLOOKUP($B37,Atelier5!$B:$Z,O$1,FALSE))</f>
        <v>0</v>
      </c>
      <c r="P37" s="64"/>
      <c r="Q37" s="78">
        <f>IF(ISNA(VLOOKUP($B37,Atelier6!$B:$Z,Q$1,0)),0,VLOOKUP($B37,Atelier6!$B:$Z,Q$1,FALSE))</f>
        <v>0</v>
      </c>
      <c r="R37" s="64"/>
      <c r="S37" s="78">
        <f>IF(ISNA(VLOOKUP($B37,Atelier7!$B:$Z,S$1,0)),0,VLOOKUP($B37,Atelier7!$B:$Z,S$1,FALSE))</f>
        <v>0</v>
      </c>
    </row>
    <row r="38" spans="1:19" x14ac:dyDescent="0.45">
      <c r="A38" s="91" t="s">
        <v>97</v>
      </c>
      <c r="B38" s="91" t="str">
        <f>Tableau1[[#This Row],[Noms ]]&amp;", "&amp;Tableau1[[#This Row],[Prénom ]]</f>
        <v>Richard, Alain</v>
      </c>
      <c r="C38" s="92" t="s">
        <v>98</v>
      </c>
      <c r="D38" s="92" t="s">
        <v>99</v>
      </c>
      <c r="E38" s="84"/>
      <c r="F38" s="69"/>
      <c r="G38" s="78">
        <f>IF(ISNA(VLOOKUP($B38,Atelier1!$B:$Z,G$1,0)),0,VLOOKUP($B38,Atelier1!$B:$Z,G$1,FALSE))</f>
        <v>0</v>
      </c>
      <c r="H38" s="64"/>
      <c r="I38" s="78">
        <f>IF(ISNA(VLOOKUP($B38,Atelier2!$C:$Q,I$1,0)),0,VLOOKUP($B38,Atelier2!$C:$Q,I$1,FALSE))</f>
        <v>0</v>
      </c>
      <c r="J38" s="64"/>
      <c r="K38" s="78">
        <f>IF(ISNA(VLOOKUP($B38,Atelier3!$B:$P,K$1,0)),0,VLOOKUP($B38,Atelier3!$B:$P,K$1,FALSE))</f>
        <v>0</v>
      </c>
      <c r="L38" s="64" t="s">
        <v>251</v>
      </c>
      <c r="M38" s="78">
        <f>IF(ISNA(VLOOKUP($B38,Atelier4!$B:$P,M$1,0)),0,VLOOKUP($B38,Atelier4!$B:$P,M$1,FALSE))</f>
        <v>0</v>
      </c>
      <c r="N38" s="69"/>
      <c r="O38" s="78">
        <f>IF(ISNA(VLOOKUP($B38,Atelier5!$B:$Z,O$1,0)),0,VLOOKUP($B38,Atelier5!$B:$Z,O$1,FALSE))</f>
        <v>0</v>
      </c>
      <c r="P38" s="64"/>
      <c r="Q38" s="78">
        <f>IF(ISNA(VLOOKUP($B38,Atelier6!$B:$Z,Q$1,0)),0,VLOOKUP($B38,Atelier6!$B:$Z,Q$1,FALSE))</f>
        <v>0</v>
      </c>
      <c r="R38" s="64"/>
      <c r="S38" s="78">
        <f>IF(ISNA(VLOOKUP($B38,Atelier7!$B:$Z,S$1,0)),0,VLOOKUP($B38,Atelier7!$B:$Z,S$1,FALSE))</f>
        <v>0</v>
      </c>
    </row>
    <row r="39" spans="1:19" x14ac:dyDescent="0.45">
      <c r="A39" s="91" t="s">
        <v>65</v>
      </c>
      <c r="B39" s="91" t="str">
        <f>Tableau1[[#This Row],[Noms ]]&amp;", "&amp;Tableau1[[#This Row],[Prénom ]]</f>
        <v>Vigneault, Guy</v>
      </c>
      <c r="C39" s="92" t="s">
        <v>66</v>
      </c>
      <c r="D39" s="92" t="s">
        <v>37</v>
      </c>
      <c r="E39" s="84"/>
      <c r="F39" s="69" t="s">
        <v>251</v>
      </c>
      <c r="G39" s="78">
        <f>IF(ISNA(VLOOKUP($B39,Atelier1!$B:$Z,G$1,0)),0,VLOOKUP($B39,Atelier1!$B:$Z,G$1,FALSE))</f>
        <v>0</v>
      </c>
      <c r="H39" s="64"/>
      <c r="I39" s="78">
        <f>IF(ISNA(VLOOKUP($B39,Atelier2!$C:$Q,I$1,0)),0,VLOOKUP($B39,Atelier2!$C:$Q,I$1,FALSE))</f>
        <v>0</v>
      </c>
      <c r="J39" s="64"/>
      <c r="K39" s="78">
        <f>IF(ISNA(VLOOKUP($B39,Atelier3!$B:$P,K$1,0)),0,VLOOKUP($B39,Atelier3!$B:$P,K$1,FALSE))</f>
        <v>0</v>
      </c>
      <c r="L39" s="64"/>
      <c r="M39" s="78">
        <f>IF(ISNA(VLOOKUP($B39,Atelier4!$B:$P,M$1,0)),0,VLOOKUP($B39,Atelier4!$B:$P,M$1,FALSE))</f>
        <v>0</v>
      </c>
      <c r="N39" s="69"/>
      <c r="O39" s="78">
        <f>IF(ISNA(VLOOKUP($B39,Atelier5!$B:$Z,O$1,0)),0,VLOOKUP($B39,Atelier5!$B:$Z,O$1,FALSE))</f>
        <v>0</v>
      </c>
      <c r="P39" s="64"/>
      <c r="Q39" s="78">
        <f>IF(ISNA(VLOOKUP($B39,Atelier6!$B:$Z,Q$1,0)),0,VLOOKUP($B39,Atelier6!$B:$Z,Q$1,FALSE))</f>
        <v>0</v>
      </c>
      <c r="R39" s="64"/>
      <c r="S39" s="78">
        <f>IF(ISNA(VLOOKUP($B39,Atelier7!$B:$Z,S$1,0)),0,VLOOKUP($B39,Atelier7!$B:$Z,S$1,FALSE))</f>
        <v>0</v>
      </c>
    </row>
    <row r="40" spans="1:19" x14ac:dyDescent="0.45">
      <c r="A40" s="91" t="s">
        <v>165</v>
      </c>
      <c r="B40" s="91" t="str">
        <f>Tableau1[[#This Row],[Noms ]]&amp;", "&amp;Tableau1[[#This Row],[Prénom ]]</f>
        <v>Bélanger , Josée</v>
      </c>
      <c r="C40" s="92" t="s">
        <v>172</v>
      </c>
      <c r="D40" s="92" t="s">
        <v>123</v>
      </c>
      <c r="E40" s="84"/>
      <c r="F40" s="69"/>
      <c r="G40" s="78">
        <f>IF(ISNA(VLOOKUP($B40,Atelier1!$B:$Z,G$1,0)),0,VLOOKUP($B40,Atelier1!$B:$Z,G$1,FALSE))</f>
        <v>0</v>
      </c>
      <c r="H40" s="64"/>
      <c r="I40" s="78">
        <f>IF(ISNA(VLOOKUP($B40,Atelier2!$C:$Q,I$1,0)),0,VLOOKUP($B40,Atelier2!$C:$Q,I$1,FALSE))</f>
        <v>0</v>
      </c>
      <c r="J40" s="64"/>
      <c r="K40" s="78">
        <f>IF(ISNA(VLOOKUP($B40,Atelier3!$B:$P,K$1,0)),0,VLOOKUP($B40,Atelier3!$B:$P,K$1,FALSE))</f>
        <v>0</v>
      </c>
      <c r="L40" s="64" t="s">
        <v>251</v>
      </c>
      <c r="M40" s="78">
        <f>IF(ISNA(VLOOKUP($B40,Atelier4!$B:$P,M$1,0)),0,VLOOKUP($B40,Atelier4!$B:$P,M$1,FALSE))</f>
        <v>0</v>
      </c>
      <c r="N40" s="69"/>
      <c r="O40" s="78">
        <f>IF(ISNA(VLOOKUP($B40,Atelier5!$B:$Z,O$1,0)),0,VLOOKUP($B40,Atelier5!$B:$Z,O$1,FALSE))</f>
        <v>0</v>
      </c>
      <c r="P40" s="64"/>
      <c r="Q40" s="78">
        <f>IF(ISNA(VLOOKUP($B40,Atelier6!$B:$Z,Q$1,0)),0,VLOOKUP($B40,Atelier6!$B:$Z,Q$1,FALSE))</f>
        <v>0</v>
      </c>
      <c r="R40" s="64"/>
      <c r="S40" s="78">
        <f>IF(ISNA(VLOOKUP($B40,Atelier7!$B:$Z,S$1,0)),0,VLOOKUP($B40,Atelier7!$B:$Z,S$1,FALSE))</f>
        <v>0</v>
      </c>
    </row>
    <row r="41" spans="1:19" x14ac:dyDescent="0.45">
      <c r="A41" s="91" t="s">
        <v>165</v>
      </c>
      <c r="B41" s="91" t="str">
        <f>Tableau1[[#This Row],[Noms ]]&amp;", "&amp;Tableau1[[#This Row],[Prénom ]]</f>
        <v>Bérubé, Jean-Denis</v>
      </c>
      <c r="C41" s="92" t="s">
        <v>169</v>
      </c>
      <c r="D41" s="92" t="s">
        <v>170</v>
      </c>
      <c r="E41" s="84"/>
      <c r="F41" s="69" t="s">
        <v>251</v>
      </c>
      <c r="G41" s="78">
        <f>IF(ISNA(VLOOKUP($B41,Atelier1!$B:$Z,G$1,0)),0,VLOOKUP($B41,Atelier1!$B:$Z,G$1,FALSE))</f>
        <v>0</v>
      </c>
      <c r="H41" s="64"/>
      <c r="I41" s="78">
        <f>IF(ISNA(VLOOKUP($B41,Atelier2!$C:$Q,I$1,0)),0,VLOOKUP($B41,Atelier2!$C:$Q,I$1,FALSE))</f>
        <v>0</v>
      </c>
      <c r="J41" s="64"/>
      <c r="K41" s="78">
        <f>IF(ISNA(VLOOKUP($B41,Atelier3!$B:$P,K$1,0)),0,VLOOKUP($B41,Atelier3!$B:$P,K$1,FALSE))</f>
        <v>0</v>
      </c>
      <c r="L41" s="64"/>
      <c r="M41" s="78">
        <f>IF(ISNA(VLOOKUP($B41,Atelier4!$B:$P,M$1,0)),0,VLOOKUP($B41,Atelier4!$B:$P,M$1,FALSE))</f>
        <v>0</v>
      </c>
      <c r="N41" s="69"/>
      <c r="O41" s="78">
        <f>IF(ISNA(VLOOKUP($B41,Atelier5!$B:$Z,O$1,0)),0,VLOOKUP($B41,Atelier5!$B:$Z,O$1,FALSE))</f>
        <v>0</v>
      </c>
      <c r="P41" s="64"/>
      <c r="Q41" s="78">
        <f>IF(ISNA(VLOOKUP($B41,Atelier6!$B:$Z,Q$1,0)),0,VLOOKUP($B41,Atelier6!$B:$Z,Q$1,FALSE))</f>
        <v>0</v>
      </c>
      <c r="R41" s="64"/>
      <c r="S41" s="78">
        <f>IF(ISNA(VLOOKUP($B41,Atelier7!$B:$Z,S$1,0)),0,VLOOKUP($B41,Atelier7!$B:$Z,S$1,FALSE))</f>
        <v>0</v>
      </c>
    </row>
    <row r="42" spans="1:19" x14ac:dyDescent="0.45">
      <c r="A42" s="91" t="s">
        <v>165</v>
      </c>
      <c r="B42" s="91" t="str">
        <f>Tableau1[[#This Row],[Noms ]]&amp;", "&amp;Tableau1[[#This Row],[Prénom ]]</f>
        <v>Rousseau, Nathalie</v>
      </c>
      <c r="C42" s="92" t="s">
        <v>171</v>
      </c>
      <c r="D42" s="92" t="s">
        <v>136</v>
      </c>
      <c r="E42" s="84"/>
      <c r="F42" s="69"/>
      <c r="G42" s="78">
        <f>IF(ISNA(VLOOKUP($B42,Atelier1!$B:$Z,G$1,0)),0,VLOOKUP($B42,Atelier1!$B:$Z,G$1,FALSE))</f>
        <v>0</v>
      </c>
      <c r="H42" s="64"/>
      <c r="I42" s="78">
        <f>IF(ISNA(VLOOKUP($B42,Atelier2!$C:$Q,I$1,0)),0,VLOOKUP($B42,Atelier2!$C:$Q,I$1,FALSE))</f>
        <v>0</v>
      </c>
      <c r="J42" s="64"/>
      <c r="K42" s="78">
        <f>IF(ISNA(VLOOKUP($B42,Atelier3!$B:$P,K$1,0)),0,VLOOKUP($B42,Atelier3!$B:$P,K$1,FALSE))</f>
        <v>0</v>
      </c>
      <c r="L42" s="64" t="s">
        <v>251</v>
      </c>
      <c r="M42" s="78">
        <f>IF(ISNA(VLOOKUP($B42,Atelier4!$B:$P,M$1,0)),0,VLOOKUP($B42,Atelier4!$B:$P,M$1,FALSE))</f>
        <v>0</v>
      </c>
      <c r="N42" s="69"/>
      <c r="O42" s="78">
        <f>IF(ISNA(VLOOKUP($B42,Atelier5!$B:$Z,O$1,0)),0,VLOOKUP($B42,Atelier5!$B:$Z,O$1,FALSE))</f>
        <v>0</v>
      </c>
      <c r="P42" s="64"/>
      <c r="Q42" s="78">
        <f>IF(ISNA(VLOOKUP($B42,Atelier6!$B:$Z,Q$1,0)),0,VLOOKUP($B42,Atelier6!$B:$Z,Q$1,FALSE))</f>
        <v>0</v>
      </c>
      <c r="R42" s="64"/>
      <c r="S42" s="78">
        <f>IF(ISNA(VLOOKUP($B42,Atelier7!$B:$Z,S$1,0)),0,VLOOKUP($B42,Atelier7!$B:$Z,S$1,FALSE))</f>
        <v>0</v>
      </c>
    </row>
    <row r="43" spans="1:19" x14ac:dyDescent="0.45">
      <c r="A43" s="91" t="s">
        <v>165</v>
      </c>
      <c r="B43" s="91" t="str">
        <f>Tableau1[[#This Row],[Noms ]]&amp;", "&amp;Tableau1[[#This Row],[Prénom ]]</f>
        <v>Soucy, Isabelle</v>
      </c>
      <c r="C43" s="92" t="s">
        <v>167</v>
      </c>
      <c r="D43" s="92" t="s">
        <v>168</v>
      </c>
      <c r="E43" s="84"/>
      <c r="F43" s="69"/>
      <c r="G43" s="78">
        <f>IF(ISNA(VLOOKUP($B43,Atelier1!$B:$Z,G$1,0)),0,VLOOKUP($B43,Atelier1!$B:$Z,G$1,FALSE))</f>
        <v>0</v>
      </c>
      <c r="H43" s="64" t="s">
        <v>251</v>
      </c>
      <c r="I43" s="78" t="str">
        <f>IF(ISNA(VLOOKUP($B43,Atelier2!$C:$Q,I$1,0)),0,VLOOKUP($B43,Atelier2!$C:$Q,I$1,FALSE))</f>
        <v>etibo.isoucy@videotron.ca</v>
      </c>
      <c r="J43" s="64"/>
      <c r="K43" s="78">
        <f>IF(ISNA(VLOOKUP($B43,Atelier3!$B:$P,K$1,0)),0,VLOOKUP($B43,Atelier3!$B:$P,K$1,FALSE))</f>
        <v>0</v>
      </c>
      <c r="L43" s="64"/>
      <c r="M43" s="78">
        <f>IF(ISNA(VLOOKUP($B43,Atelier4!$B:$P,M$1,0)),0,VLOOKUP($B43,Atelier4!$B:$P,M$1,FALSE))</f>
        <v>0</v>
      </c>
      <c r="N43" s="69"/>
      <c r="O43" s="78">
        <f>IF(ISNA(VLOOKUP($B43,Atelier5!$B:$Z,O$1,0)),0,VLOOKUP($B43,Atelier5!$B:$Z,O$1,FALSE))</f>
        <v>0</v>
      </c>
      <c r="P43" s="64"/>
      <c r="Q43" s="78">
        <f>IF(ISNA(VLOOKUP($B43,Atelier6!$B:$Z,Q$1,0)),0,VLOOKUP($B43,Atelier6!$B:$Z,Q$1,FALSE))</f>
        <v>0</v>
      </c>
      <c r="R43" s="64"/>
      <c r="S43" s="78">
        <f>IF(ISNA(VLOOKUP($B43,Atelier7!$B:$Z,S$1,0)),0,VLOOKUP($B43,Atelier7!$B:$Z,S$1,FALSE))</f>
        <v>0</v>
      </c>
    </row>
    <row r="44" spans="1:19" x14ac:dyDescent="0.45">
      <c r="A44" s="91" t="s">
        <v>165</v>
      </c>
      <c r="B44" s="91" t="str">
        <f>Tableau1[[#This Row],[Noms ]]&amp;", "&amp;Tableau1[[#This Row],[Prénom ]]</f>
        <v>St-Pierre, Amélie</v>
      </c>
      <c r="C44" s="92" t="s">
        <v>5</v>
      </c>
      <c r="D44" s="92" t="s">
        <v>166</v>
      </c>
      <c r="E44" s="84"/>
      <c r="F44" s="69"/>
      <c r="G44" s="78">
        <f>IF(ISNA(VLOOKUP($B44,Atelier1!$B:$Z,G$1,0)),0,VLOOKUP($B44,Atelier1!$B:$Z,G$1,FALSE))</f>
        <v>0</v>
      </c>
      <c r="H44" s="64"/>
      <c r="I44" s="78">
        <f>IF(ISNA(VLOOKUP($B44,Atelier2!$C:$Q,I$1,0)),0,VLOOKUP($B44,Atelier2!$C:$Q,I$1,FALSE))</f>
        <v>0</v>
      </c>
      <c r="J44" s="64" t="s">
        <v>251</v>
      </c>
      <c r="K44" s="78">
        <f>IF(ISNA(VLOOKUP($B44,Atelier3!$B:$P,K$1,0)),0,VLOOKUP($B44,Atelier3!$B:$P,K$1,FALSE))</f>
        <v>0</v>
      </c>
      <c r="L44" s="64"/>
      <c r="M44" s="78">
        <f>IF(ISNA(VLOOKUP($B44,Atelier4!$B:$P,M$1,0)),0,VLOOKUP($B44,Atelier4!$B:$P,M$1,FALSE))</f>
        <v>0</v>
      </c>
      <c r="N44" s="69"/>
      <c r="O44" s="78">
        <f>IF(ISNA(VLOOKUP($B44,Atelier5!$B:$Z,O$1,0)),0,VLOOKUP($B44,Atelier5!$B:$Z,O$1,FALSE))</f>
        <v>0</v>
      </c>
      <c r="P44" s="64"/>
      <c r="Q44" s="78">
        <f>IF(ISNA(VLOOKUP($B44,Atelier6!$B:$Z,Q$1,0)),0,VLOOKUP($B44,Atelier6!$B:$Z,Q$1,FALSE))</f>
        <v>0</v>
      </c>
      <c r="R44" s="64"/>
      <c r="S44" s="78">
        <f>IF(ISNA(VLOOKUP($B44,Atelier7!$B:$Z,S$1,0)),0,VLOOKUP($B44,Atelier7!$B:$Z,S$1,FALSE))</f>
        <v>0</v>
      </c>
    </row>
    <row r="45" spans="1:19" x14ac:dyDescent="0.45">
      <c r="A45" s="91" t="s">
        <v>165</v>
      </c>
      <c r="B45" s="91" t="str">
        <f>Tableau1[[#This Row],[Noms ]]&amp;", "&amp;Tableau1[[#This Row],[Prénom ]]</f>
        <v>St-Pierre, Claude</v>
      </c>
      <c r="C45" s="92" t="s">
        <v>5</v>
      </c>
      <c r="D45" s="92" t="s">
        <v>127</v>
      </c>
      <c r="E45" s="84"/>
      <c r="F45" s="69"/>
      <c r="G45" s="78">
        <f>IF(ISNA(VLOOKUP($B45,Atelier1!$B:$Z,G$1,0)),0,VLOOKUP($B45,Atelier1!$B:$Z,G$1,FALSE))</f>
        <v>0</v>
      </c>
      <c r="H45" s="64"/>
      <c r="I45" s="78">
        <f>IF(ISNA(VLOOKUP($B45,Atelier2!$C:$Q,I$1,0)),0,VLOOKUP($B45,Atelier2!$C:$Q,I$1,FALSE))</f>
        <v>0</v>
      </c>
      <c r="J45" s="64"/>
      <c r="K45" s="78">
        <f>IF(ISNA(VLOOKUP($B45,Atelier3!$B:$P,K$1,0)),0,VLOOKUP($B45,Atelier3!$B:$P,K$1,FALSE))</f>
        <v>0</v>
      </c>
      <c r="L45" s="64"/>
      <c r="M45" s="78">
        <f>IF(ISNA(VLOOKUP($B45,Atelier4!$B:$P,M$1,0)),0,VLOOKUP($B45,Atelier4!$B:$P,M$1,FALSE))</f>
        <v>0</v>
      </c>
      <c r="N45" s="69" t="s">
        <v>251</v>
      </c>
      <c r="O45" s="78">
        <f>IF(ISNA(VLOOKUP($B45,Atelier5!$B:$Z,O$1,0)),0,VLOOKUP($B45,Atelier5!$B:$Z,O$1,FALSE))</f>
        <v>0</v>
      </c>
      <c r="P45" s="64"/>
      <c r="Q45" s="78">
        <f>IF(ISNA(VLOOKUP($B45,Atelier6!$B:$Z,Q$1,0)),0,VLOOKUP($B45,Atelier6!$B:$Z,Q$1,FALSE))</f>
        <v>0</v>
      </c>
      <c r="R45" s="64"/>
      <c r="S45" s="78">
        <f>IF(ISNA(VLOOKUP($B45,Atelier7!$B:$Z,S$1,0)),0,VLOOKUP($B45,Atelier7!$B:$Z,S$1,FALSE))</f>
        <v>0</v>
      </c>
    </row>
    <row r="46" spans="1:19" ht="28.5" x14ac:dyDescent="0.45">
      <c r="A46" s="93" t="s">
        <v>115</v>
      </c>
      <c r="B46" s="93" t="str">
        <f>Tableau1[[#This Row],[Noms ]]&amp;", "&amp;Tableau1[[#This Row],[Prénom ]]</f>
        <v>Beaulieu, Josée</v>
      </c>
      <c r="C46" s="92" t="s">
        <v>122</v>
      </c>
      <c r="D46" s="92" t="s">
        <v>123</v>
      </c>
      <c r="E46" s="84"/>
      <c r="F46" s="69"/>
      <c r="G46" s="78">
        <f>IF(ISNA(VLOOKUP($B46,Atelier1!$B:$Z,G$1,0)),0,VLOOKUP($B46,Atelier1!$B:$Z,G$1,FALSE))</f>
        <v>0</v>
      </c>
      <c r="H46" s="64"/>
      <c r="I46" s="78">
        <f>IF(ISNA(VLOOKUP($B46,Atelier2!$C:$Q,I$1,0)),0,VLOOKUP($B46,Atelier2!$C:$Q,I$1,FALSE))</f>
        <v>0</v>
      </c>
      <c r="J46" s="64"/>
      <c r="K46" s="78">
        <f>IF(ISNA(VLOOKUP($B46,Atelier3!$B:$P,K$1,0)),0,VLOOKUP($B46,Atelier3!$B:$P,K$1,FALSE))</f>
        <v>0</v>
      </c>
      <c r="L46" s="64"/>
      <c r="M46" s="78">
        <f>IF(ISNA(VLOOKUP($B46,Atelier4!$B:$P,M$1,0)),0,VLOOKUP($B46,Atelier4!$B:$P,M$1,FALSE))</f>
        <v>0</v>
      </c>
      <c r="N46" s="69"/>
      <c r="O46" s="78">
        <f>IF(ISNA(VLOOKUP($B46,Atelier5!$B:$Z,O$1,0)),0,VLOOKUP($B46,Atelier5!$B:$Z,O$1,FALSE))</f>
        <v>0</v>
      </c>
      <c r="P46" s="64"/>
      <c r="Q46" s="78">
        <f>IF(ISNA(VLOOKUP($B46,Atelier6!$B:$Z,Q$1,0)),0,VLOOKUP($B46,Atelier6!$B:$Z,Q$1,FALSE))</f>
        <v>0</v>
      </c>
      <c r="R46" s="64" t="s">
        <v>251</v>
      </c>
      <c r="S46" s="78">
        <f>IF(ISNA(VLOOKUP($B46,Atelier7!$B:$Z,S$1,0)),0,VLOOKUP($B46,Atelier7!$B:$Z,S$1,FALSE))</f>
        <v>0</v>
      </c>
    </row>
    <row r="47" spans="1:19" ht="28.5" x14ac:dyDescent="0.45">
      <c r="A47" s="93" t="s">
        <v>115</v>
      </c>
      <c r="B47" s="93" t="str">
        <f>Tableau1[[#This Row],[Noms ]]&amp;", "&amp;Tableau1[[#This Row],[Prénom ]]</f>
        <v>Boulianne, Guylaine</v>
      </c>
      <c r="C47" s="92" t="s">
        <v>31</v>
      </c>
      <c r="D47" s="92" t="s">
        <v>120</v>
      </c>
      <c r="E47" s="84"/>
      <c r="F47" s="69"/>
      <c r="G47" s="78">
        <f>IF(ISNA(VLOOKUP($B47,Atelier1!$B:$Z,G$1,0)),0,VLOOKUP($B47,Atelier1!$B:$Z,G$1,FALSE))</f>
        <v>0</v>
      </c>
      <c r="H47" s="64" t="s">
        <v>251</v>
      </c>
      <c r="I47" s="78" t="str">
        <f>IF(ISNA(VLOOKUP($B47,Atelier2!$C:$Q,I$1,0)),0,VLOOKUP($B47,Atelier2!$C:$Q,I$1,FALSE))</f>
        <v>patetguy@hotmail.com</v>
      </c>
      <c r="J47" s="64"/>
      <c r="K47" s="78">
        <f>IF(ISNA(VLOOKUP($B47,Atelier3!$B:$P,K$1,0)),0,VLOOKUP($B47,Atelier3!$B:$P,K$1,FALSE))</f>
        <v>0</v>
      </c>
      <c r="L47" s="64"/>
      <c r="M47" s="78">
        <f>IF(ISNA(VLOOKUP($B47,Atelier4!$B:$P,M$1,0)),0,VLOOKUP($B47,Atelier4!$B:$P,M$1,FALSE))</f>
        <v>0</v>
      </c>
      <c r="N47" s="69"/>
      <c r="O47" s="78">
        <f>IF(ISNA(VLOOKUP($B47,Atelier5!$B:$Z,O$1,0)),0,VLOOKUP($B47,Atelier5!$B:$Z,O$1,FALSE))</f>
        <v>0</v>
      </c>
      <c r="P47" s="64"/>
      <c r="Q47" s="78">
        <f>IF(ISNA(VLOOKUP($B47,Atelier6!$B:$Z,Q$1,0)),0,VLOOKUP($B47,Atelier6!$B:$Z,Q$1,FALSE))</f>
        <v>0</v>
      </c>
      <c r="R47" s="64"/>
      <c r="S47" s="78">
        <f>IF(ISNA(VLOOKUP($B47,Atelier7!$B:$Z,S$1,0)),0,VLOOKUP($B47,Atelier7!$B:$Z,S$1,FALSE))</f>
        <v>0</v>
      </c>
    </row>
    <row r="48" spans="1:19" ht="28.5" x14ac:dyDescent="0.45">
      <c r="A48" s="93" t="s">
        <v>115</v>
      </c>
      <c r="B48" s="93" t="str">
        <f>Tableau1[[#This Row],[Noms ]]&amp;", "&amp;Tableau1[[#This Row],[Prénom ]]</f>
        <v>Brousseau, Jacques</v>
      </c>
      <c r="C48" s="92" t="s">
        <v>129</v>
      </c>
      <c r="D48" s="92" t="s">
        <v>114</v>
      </c>
      <c r="E48" s="84"/>
      <c r="F48" s="69"/>
      <c r="G48" s="78">
        <f>IF(ISNA(VLOOKUP($B48,Atelier1!$B:$Z,G$1,0)),0,VLOOKUP($B48,Atelier1!$B:$Z,G$1,FALSE))</f>
        <v>0</v>
      </c>
      <c r="H48" s="64"/>
      <c r="I48" s="78">
        <f>IF(ISNA(VLOOKUP($B48,Atelier2!$C:$Q,I$1,0)),0,VLOOKUP($B48,Atelier2!$C:$Q,I$1,FALSE))</f>
        <v>0</v>
      </c>
      <c r="J48" s="64"/>
      <c r="K48" s="78">
        <f>IF(ISNA(VLOOKUP($B48,Atelier3!$B:$P,K$1,0)),0,VLOOKUP($B48,Atelier3!$B:$P,K$1,FALSE))</f>
        <v>0</v>
      </c>
      <c r="L48" s="64" t="s">
        <v>251</v>
      </c>
      <c r="M48" s="78">
        <f>IF(ISNA(VLOOKUP($B48,Atelier4!$B:$P,M$1,0)),0,VLOOKUP($B48,Atelier4!$B:$P,M$1,FALSE))</f>
        <v>0</v>
      </c>
      <c r="N48" s="69"/>
      <c r="O48" s="78">
        <f>IF(ISNA(VLOOKUP($B48,Atelier5!$B:$Z,O$1,0)),0,VLOOKUP($B48,Atelier5!$B:$Z,O$1,FALSE))</f>
        <v>0</v>
      </c>
      <c r="P48" s="64"/>
      <c r="Q48" s="78">
        <f>IF(ISNA(VLOOKUP($B48,Atelier6!$B:$Z,Q$1,0)),0,VLOOKUP($B48,Atelier6!$B:$Z,Q$1,FALSE))</f>
        <v>0</v>
      </c>
      <c r="R48" s="64"/>
      <c r="S48" s="78">
        <f>IF(ISNA(VLOOKUP($B48,Atelier7!$B:$Z,S$1,0)),0,VLOOKUP($B48,Atelier7!$B:$Z,S$1,FALSE))</f>
        <v>0</v>
      </c>
    </row>
    <row r="49" spans="1:19" ht="28.5" x14ac:dyDescent="0.45">
      <c r="A49" s="93" t="s">
        <v>115</v>
      </c>
      <c r="B49" s="93" t="str">
        <f>Tableau1[[#This Row],[Noms ]]&amp;", "&amp;Tableau1[[#This Row],[Prénom ]]</f>
        <v>Gagné, Nadine</v>
      </c>
      <c r="C49" s="92" t="s">
        <v>29</v>
      </c>
      <c r="D49" s="92" t="s">
        <v>118</v>
      </c>
      <c r="E49" s="84"/>
      <c r="F49" s="69"/>
      <c r="G49" s="78">
        <f>IF(ISNA(VLOOKUP($B49,Atelier1!$B:$Z,G$1,0)),0,VLOOKUP($B49,Atelier1!$B:$Z,G$1,FALSE))</f>
        <v>0</v>
      </c>
      <c r="H49" s="64"/>
      <c r="I49" s="78">
        <f>IF(ISNA(VLOOKUP($B49,Atelier2!$C:$Q,I$1,0)),0,VLOOKUP($B49,Atelier2!$C:$Q,I$1,FALSE))</f>
        <v>0</v>
      </c>
      <c r="J49" s="64"/>
      <c r="K49" s="78">
        <f>IF(ISNA(VLOOKUP($B49,Atelier3!$B:$P,K$1,0)),0,VLOOKUP($B49,Atelier3!$B:$P,K$1,FALSE))</f>
        <v>0</v>
      </c>
      <c r="L49" s="64"/>
      <c r="M49" s="78">
        <f>IF(ISNA(VLOOKUP($B49,Atelier4!$B:$P,M$1,0)),0,VLOOKUP($B49,Atelier4!$B:$P,M$1,FALSE))</f>
        <v>0</v>
      </c>
      <c r="N49" s="69"/>
      <c r="O49" s="78">
        <f>IF(ISNA(VLOOKUP($B49,Atelier5!$B:$Z,O$1,0)),0,VLOOKUP($B49,Atelier5!$B:$Z,O$1,FALSE))</f>
        <v>0</v>
      </c>
      <c r="P49" s="64"/>
      <c r="Q49" s="78">
        <f>IF(ISNA(VLOOKUP($B49,Atelier6!$B:$Z,Q$1,0)),0,VLOOKUP($B49,Atelier6!$B:$Z,Q$1,FALSE))</f>
        <v>0</v>
      </c>
      <c r="R49" s="64" t="s">
        <v>251</v>
      </c>
      <c r="S49" s="78">
        <f>IF(ISNA(VLOOKUP($B49,Atelier7!$B:$Z,S$1,0)),0,VLOOKUP($B49,Atelier7!$B:$Z,S$1,FALSE))</f>
        <v>0</v>
      </c>
    </row>
    <row r="50" spans="1:19" ht="28.5" x14ac:dyDescent="0.45">
      <c r="A50" s="93" t="s">
        <v>115</v>
      </c>
      <c r="B50" s="93" t="str">
        <f>Tableau1[[#This Row],[Noms ]]&amp;", "&amp;Tableau1[[#This Row],[Prénom ]]</f>
        <v>Girard , Carol</v>
      </c>
      <c r="C50" s="92" t="s">
        <v>116</v>
      </c>
      <c r="D50" s="92" t="s">
        <v>117</v>
      </c>
      <c r="E50" s="84"/>
      <c r="F50" s="69" t="s">
        <v>251</v>
      </c>
      <c r="G50" s="78">
        <f>IF(ISNA(VLOOKUP($B50,Atelier1!$B:$Z,G$1,0)),0,VLOOKUP($B50,Atelier1!$B:$Z,G$1,FALSE))</f>
        <v>0</v>
      </c>
      <c r="H50" s="64"/>
      <c r="I50" s="78">
        <f>IF(ISNA(VLOOKUP($B50,Atelier2!$C:$Q,I$1,0)),0,VLOOKUP($B50,Atelier2!$C:$Q,I$1,FALSE))</f>
        <v>0</v>
      </c>
      <c r="J50" s="64"/>
      <c r="K50" s="78">
        <f>IF(ISNA(VLOOKUP($B50,Atelier3!$B:$P,K$1,0)),0,VLOOKUP($B50,Atelier3!$B:$P,K$1,FALSE))</f>
        <v>0</v>
      </c>
      <c r="L50" s="64"/>
      <c r="M50" s="78">
        <f>IF(ISNA(VLOOKUP($B50,Atelier4!$B:$P,M$1,0)),0,VLOOKUP($B50,Atelier4!$B:$P,M$1,FALSE))</f>
        <v>0</v>
      </c>
      <c r="N50" s="69"/>
      <c r="O50" s="78">
        <f>IF(ISNA(VLOOKUP($B50,Atelier5!$B:$Z,O$1,0)),0,VLOOKUP($B50,Atelier5!$B:$Z,O$1,FALSE))</f>
        <v>0</v>
      </c>
      <c r="P50" s="64"/>
      <c r="Q50" s="78">
        <f>IF(ISNA(VLOOKUP($B50,Atelier6!$B:$Z,Q$1,0)),0,VLOOKUP($B50,Atelier6!$B:$Z,Q$1,FALSE))</f>
        <v>0</v>
      </c>
      <c r="R50" s="64"/>
      <c r="S50" s="78">
        <f>IF(ISNA(VLOOKUP($B50,Atelier7!$B:$Z,S$1,0)),0,VLOOKUP($B50,Atelier7!$B:$Z,S$1,FALSE))</f>
        <v>0</v>
      </c>
    </row>
    <row r="51" spans="1:19" ht="28.5" x14ac:dyDescent="0.45">
      <c r="A51" s="93" t="s">
        <v>115</v>
      </c>
      <c r="B51" s="93" t="str">
        <f>Tableau1[[#This Row],[Noms ]]&amp;", "&amp;Tableau1[[#This Row],[Prénom ]]</f>
        <v>Hovington, Maryse</v>
      </c>
      <c r="C51" s="92" t="s">
        <v>124</v>
      </c>
      <c r="D51" s="92" t="s">
        <v>125</v>
      </c>
      <c r="E51" s="84"/>
      <c r="F51" s="69"/>
      <c r="G51" s="78">
        <f>IF(ISNA(VLOOKUP($B51,Atelier1!$B:$Z,G$1,0)),0,VLOOKUP($B51,Atelier1!$B:$Z,G$1,FALSE))</f>
        <v>0</v>
      </c>
      <c r="H51" s="64"/>
      <c r="I51" s="78">
        <f>IF(ISNA(VLOOKUP($B51,Atelier2!$C:$Q,I$1,0)),0,VLOOKUP($B51,Atelier2!$C:$Q,I$1,FALSE))</f>
        <v>0</v>
      </c>
      <c r="J51" s="64"/>
      <c r="K51" s="78">
        <f>IF(ISNA(VLOOKUP($B51,Atelier3!$B:$P,K$1,0)),0,VLOOKUP($B51,Atelier3!$B:$P,K$1,FALSE))</f>
        <v>0</v>
      </c>
      <c r="L51" s="64"/>
      <c r="M51" s="78">
        <f>IF(ISNA(VLOOKUP($B51,Atelier4!$B:$P,M$1,0)),0,VLOOKUP($B51,Atelier4!$B:$P,M$1,FALSE))</f>
        <v>0</v>
      </c>
      <c r="N51" s="69"/>
      <c r="O51" s="78">
        <f>IF(ISNA(VLOOKUP($B51,Atelier5!$B:$Z,O$1,0)),0,VLOOKUP($B51,Atelier5!$B:$Z,O$1,FALSE))</f>
        <v>0</v>
      </c>
      <c r="P51" s="64"/>
      <c r="Q51" s="78">
        <f>IF(ISNA(VLOOKUP($B51,Atelier6!$B:$Z,Q$1,0)),0,VLOOKUP($B51,Atelier6!$B:$Z,Q$1,FALSE))</f>
        <v>0</v>
      </c>
      <c r="R51" s="64" t="s">
        <v>251</v>
      </c>
      <c r="S51" s="78">
        <f>IF(ISNA(VLOOKUP($B51,Atelier7!$B:$Z,S$1,0)),0,VLOOKUP($B51,Atelier7!$B:$Z,S$1,FALSE))</f>
        <v>0</v>
      </c>
    </row>
    <row r="52" spans="1:19" ht="28.5" x14ac:dyDescent="0.45">
      <c r="A52" s="93" t="s">
        <v>115</v>
      </c>
      <c r="B52" s="93" t="str">
        <f>Tableau1[[#This Row],[Noms ]]&amp;", "&amp;Tableau1[[#This Row],[Prénom ]]</f>
        <v>Martel, Louise</v>
      </c>
      <c r="C52" s="92" t="s">
        <v>128</v>
      </c>
      <c r="D52" s="92" t="s">
        <v>62</v>
      </c>
      <c r="E52" s="84"/>
      <c r="F52" s="69"/>
      <c r="G52" s="78">
        <f>IF(ISNA(VLOOKUP($B52,Atelier1!$B:$Z,G$1,0)),0,VLOOKUP($B52,Atelier1!$B:$Z,G$1,FALSE))</f>
        <v>0</v>
      </c>
      <c r="H52" s="64"/>
      <c r="I52" s="78">
        <f>IF(ISNA(VLOOKUP($B52,Atelier2!$C:$Q,I$1,0)),0,VLOOKUP($B52,Atelier2!$C:$Q,I$1,FALSE))</f>
        <v>0</v>
      </c>
      <c r="J52" s="64"/>
      <c r="K52" s="78">
        <f>IF(ISNA(VLOOKUP($B52,Atelier3!$B:$P,K$1,0)),0,VLOOKUP($B52,Atelier3!$B:$P,K$1,FALSE))</f>
        <v>0</v>
      </c>
      <c r="L52" s="64" t="s">
        <v>251</v>
      </c>
      <c r="M52" s="78">
        <f>IF(ISNA(VLOOKUP($B52,Atelier4!$B:$P,M$1,0)),0,VLOOKUP($B52,Atelier4!$B:$P,M$1,FALSE))</f>
        <v>0</v>
      </c>
      <c r="N52" s="69"/>
      <c r="O52" s="78">
        <f>IF(ISNA(VLOOKUP($B52,Atelier5!$B:$Z,O$1,0)),0,VLOOKUP($B52,Atelier5!$B:$Z,O$1,FALSE))</f>
        <v>0</v>
      </c>
      <c r="P52" s="64"/>
      <c r="Q52" s="78">
        <f>IF(ISNA(VLOOKUP($B52,Atelier6!$B:$Z,Q$1,0)),0,VLOOKUP($B52,Atelier6!$B:$Z,Q$1,FALSE))</f>
        <v>0</v>
      </c>
      <c r="R52" s="64"/>
      <c r="S52" s="78">
        <f>IF(ISNA(VLOOKUP($B52,Atelier7!$B:$Z,S$1,0)),0,VLOOKUP($B52,Atelier7!$B:$Z,S$1,FALSE))</f>
        <v>0</v>
      </c>
    </row>
    <row r="53" spans="1:19" ht="28.5" x14ac:dyDescent="0.45">
      <c r="A53" s="93" t="s">
        <v>115</v>
      </c>
      <c r="B53" s="93" t="str">
        <f>Tableau1[[#This Row],[Noms ]]&amp;", "&amp;Tableau1[[#This Row],[Prénom ]]</f>
        <v>Ouellet, Donald</v>
      </c>
      <c r="C53" s="92" t="s">
        <v>83</v>
      </c>
      <c r="D53" s="92" t="s">
        <v>121</v>
      </c>
      <c r="E53" s="84"/>
      <c r="F53" s="69"/>
      <c r="G53" s="78">
        <f>IF(ISNA(VLOOKUP($B53,Atelier1!$B:$Z,G$1,0)),0,VLOOKUP($B53,Atelier1!$B:$Z,G$1,FALSE))</f>
        <v>0</v>
      </c>
      <c r="H53" s="64"/>
      <c r="I53" s="78">
        <f>IF(ISNA(VLOOKUP($B53,Atelier2!$C:$Q,I$1,0)),0,VLOOKUP($B53,Atelier2!$C:$Q,I$1,FALSE))</f>
        <v>0</v>
      </c>
      <c r="J53" s="64"/>
      <c r="K53" s="78">
        <f>IF(ISNA(VLOOKUP($B53,Atelier3!$B:$P,K$1,0)),0,VLOOKUP($B53,Atelier3!$B:$P,K$1,FALSE))</f>
        <v>0</v>
      </c>
      <c r="L53" s="64"/>
      <c r="M53" s="78">
        <f>IF(ISNA(VLOOKUP($B53,Atelier4!$B:$P,M$1,0)),0,VLOOKUP($B53,Atelier4!$B:$P,M$1,FALSE))</f>
        <v>0</v>
      </c>
      <c r="N53" s="69" t="s">
        <v>251</v>
      </c>
      <c r="O53" s="78">
        <f>IF(ISNA(VLOOKUP($B53,Atelier5!$B:$Z,O$1,0)),0,VLOOKUP($B53,Atelier5!$B:$Z,O$1,FALSE))</f>
        <v>0</v>
      </c>
      <c r="P53" s="64"/>
      <c r="Q53" s="78">
        <f>IF(ISNA(VLOOKUP($B53,Atelier6!$B:$Z,Q$1,0)),0,VLOOKUP($B53,Atelier6!$B:$Z,Q$1,FALSE))</f>
        <v>0</v>
      </c>
      <c r="R53" s="64"/>
      <c r="S53" s="78">
        <f>IF(ISNA(VLOOKUP($B53,Atelier7!$B:$Z,S$1,0)),0,VLOOKUP($B53,Atelier7!$B:$Z,S$1,FALSE))</f>
        <v>0</v>
      </c>
    </row>
    <row r="54" spans="1:19" ht="28.5" x14ac:dyDescent="0.45">
      <c r="A54" s="93" t="s">
        <v>115</v>
      </c>
      <c r="B54" s="93" t="str">
        <f>Tableau1[[#This Row],[Noms ]]&amp;", "&amp;Tableau1[[#This Row],[Prénom ]]</f>
        <v>St-Gelais, Claude</v>
      </c>
      <c r="C54" s="92" t="s">
        <v>126</v>
      </c>
      <c r="D54" s="92" t="s">
        <v>127</v>
      </c>
      <c r="E54" s="84"/>
      <c r="F54" s="69" t="s">
        <v>251</v>
      </c>
      <c r="G54" s="78">
        <f>IF(ISNA(VLOOKUP($B54,Atelier1!$B:$Z,G$1,0)),0,VLOOKUP($B54,Atelier1!$B:$Z,G$1,FALSE))</f>
        <v>0</v>
      </c>
      <c r="H54" s="64"/>
      <c r="I54" s="78">
        <f>IF(ISNA(VLOOKUP($B54,Atelier2!$C:$Q,I$1,0)),0,VLOOKUP($B54,Atelier2!$C:$Q,I$1,FALSE))</f>
        <v>0</v>
      </c>
      <c r="J54" s="64"/>
      <c r="K54" s="78">
        <f>IF(ISNA(VLOOKUP($B54,Atelier3!$B:$P,K$1,0)),0,VLOOKUP($B54,Atelier3!$B:$P,K$1,FALSE))</f>
        <v>0</v>
      </c>
      <c r="L54" s="64"/>
      <c r="M54" s="78">
        <f>IF(ISNA(VLOOKUP($B54,Atelier4!$B:$P,M$1,0)),0,VLOOKUP($B54,Atelier4!$B:$P,M$1,FALSE))</f>
        <v>0</v>
      </c>
      <c r="N54" s="69"/>
      <c r="O54" s="78">
        <f>IF(ISNA(VLOOKUP($B54,Atelier5!$B:$Z,O$1,0)),0,VLOOKUP($B54,Atelier5!$B:$Z,O$1,FALSE))</f>
        <v>0</v>
      </c>
      <c r="P54" s="64"/>
      <c r="Q54" s="78">
        <f>IF(ISNA(VLOOKUP($B54,Atelier6!$B:$Z,Q$1,0)),0,VLOOKUP($B54,Atelier6!$B:$Z,Q$1,FALSE))</f>
        <v>0</v>
      </c>
      <c r="R54" s="64"/>
      <c r="S54" s="78">
        <f>IF(ISNA(VLOOKUP($B54,Atelier7!$B:$Z,S$1,0)),0,VLOOKUP($B54,Atelier7!$B:$Z,S$1,FALSE))</f>
        <v>0</v>
      </c>
    </row>
    <row r="55" spans="1:19" ht="28.5" x14ac:dyDescent="0.45">
      <c r="A55" s="93" t="s">
        <v>115</v>
      </c>
      <c r="B55" s="93" t="str">
        <f>Tableau1[[#This Row],[Noms ]]&amp;", "&amp;Tableau1[[#This Row],[Prénom ]]</f>
        <v>Tremblay, Guylaine</v>
      </c>
      <c r="C55" s="92" t="s">
        <v>119</v>
      </c>
      <c r="D55" s="92" t="s">
        <v>120</v>
      </c>
      <c r="E55" s="84"/>
      <c r="F55" s="69"/>
      <c r="G55" s="78">
        <f>IF(ISNA(VLOOKUP($B55,Atelier1!$B:$Z,G$1,0)),0,VLOOKUP($B55,Atelier1!$B:$Z,G$1,FALSE))</f>
        <v>0</v>
      </c>
      <c r="H55" s="64"/>
      <c r="I55" s="78">
        <f>IF(ISNA(VLOOKUP($B55,Atelier2!$C:$Q,I$1,0)),0,VLOOKUP($B55,Atelier2!$C:$Q,I$1,FALSE))</f>
        <v>0</v>
      </c>
      <c r="J55" s="64"/>
      <c r="K55" s="78">
        <f>IF(ISNA(VLOOKUP($B55,Atelier3!$B:$P,K$1,0)),0,VLOOKUP($B55,Atelier3!$B:$P,K$1,FALSE))</f>
        <v>0</v>
      </c>
      <c r="L55" s="64"/>
      <c r="M55" s="78">
        <f>IF(ISNA(VLOOKUP($B55,Atelier4!$B:$P,M$1,0)),0,VLOOKUP($B55,Atelier4!$B:$P,M$1,FALSE))</f>
        <v>0</v>
      </c>
      <c r="N55" s="69" t="s">
        <v>251</v>
      </c>
      <c r="O55" s="78">
        <f>IF(ISNA(VLOOKUP($B55,Atelier5!$B:$Z,O$1,0)),0,VLOOKUP($B55,Atelier5!$B:$Z,O$1,FALSE))</f>
        <v>0</v>
      </c>
      <c r="P55" s="64"/>
      <c r="Q55" s="78">
        <f>IF(ISNA(VLOOKUP($B55,Atelier6!$B:$Z,Q$1,0)),0,VLOOKUP($B55,Atelier6!$B:$Z,Q$1,FALSE))</f>
        <v>0</v>
      </c>
      <c r="R55" s="64"/>
      <c r="S55" s="78">
        <f>IF(ISNA(VLOOKUP($B55,Atelier7!$B:$Z,S$1,0)),0,VLOOKUP($B55,Atelier7!$B:$Z,S$1,FALSE))</f>
        <v>0</v>
      </c>
    </row>
    <row r="56" spans="1:19" x14ac:dyDescent="0.45">
      <c r="A56" s="91" t="s">
        <v>70</v>
      </c>
      <c r="B56" s="91" t="str">
        <f>Tableau1[[#This Row],[Noms ]]&amp;", "&amp;Tableau1[[#This Row],[Prénom ]]</f>
        <v>Aubert, Pierre</v>
      </c>
      <c r="C56" s="92" t="s">
        <v>77</v>
      </c>
      <c r="D56" s="92" t="s">
        <v>78</v>
      </c>
      <c r="E56" s="84"/>
      <c r="F56" s="69"/>
      <c r="G56" s="78">
        <f>IF(ISNA(VLOOKUP($B56,Atelier1!$B:$Z,G$1,0)),0,VLOOKUP($B56,Atelier1!$B:$Z,G$1,FALSE))</f>
        <v>0</v>
      </c>
      <c r="H56" s="64"/>
      <c r="I56" s="78">
        <f>IF(ISNA(VLOOKUP($B56,Atelier2!$C:$Q,I$1,0)),0,VLOOKUP($B56,Atelier2!$C:$Q,I$1,FALSE))</f>
        <v>0</v>
      </c>
      <c r="J56" s="64" t="s">
        <v>251</v>
      </c>
      <c r="K56" s="78">
        <f>IF(ISNA(VLOOKUP($B56,Atelier3!$B:$P,K$1,0)),0,VLOOKUP($B56,Atelier3!$B:$P,K$1,FALSE))</f>
        <v>0</v>
      </c>
      <c r="L56" s="64"/>
      <c r="M56" s="78">
        <f>IF(ISNA(VLOOKUP($B56,Atelier4!$B:$P,M$1,0)),0,VLOOKUP($B56,Atelier4!$B:$P,M$1,FALSE))</f>
        <v>0</v>
      </c>
      <c r="N56" s="69"/>
      <c r="O56" s="78">
        <f>IF(ISNA(VLOOKUP($B56,Atelier5!$B:$Z,O$1,0)),0,VLOOKUP($B56,Atelier5!$B:$Z,O$1,FALSE))</f>
        <v>0</v>
      </c>
      <c r="P56" s="64"/>
      <c r="Q56" s="78">
        <f>IF(ISNA(VLOOKUP($B56,Atelier6!$B:$Z,Q$1,0)),0,VLOOKUP($B56,Atelier6!$B:$Z,Q$1,FALSE))</f>
        <v>0</v>
      </c>
      <c r="R56" s="64"/>
      <c r="S56" s="78">
        <f>IF(ISNA(VLOOKUP($B56,Atelier7!$B:$Z,S$1,0)),0,VLOOKUP($B56,Atelier7!$B:$Z,S$1,FALSE))</f>
        <v>0</v>
      </c>
    </row>
    <row r="57" spans="1:19" x14ac:dyDescent="0.45">
      <c r="A57" s="94" t="s">
        <v>70</v>
      </c>
      <c r="B57" s="94" t="str">
        <f>Tableau1[[#This Row],[Noms ]]&amp;", "&amp;Tableau1[[#This Row],[Prénom ]]</f>
        <v>Gauthier, Joëlle</v>
      </c>
      <c r="C57" s="95" t="s">
        <v>8</v>
      </c>
      <c r="D57" s="95" t="s">
        <v>73</v>
      </c>
      <c r="E57" s="38">
        <v>1</v>
      </c>
      <c r="F57" s="69"/>
      <c r="G57" s="78">
        <f>IF(ISNA(VLOOKUP($B57,Atelier1!$B:$Z,G$1,0)),0,VLOOKUP($B57,Atelier1!$B:$Z,G$1,FALSE))</f>
        <v>0</v>
      </c>
      <c r="H57" s="64"/>
      <c r="I57" s="78">
        <f>IF(ISNA(VLOOKUP($B57,Atelier2!$C:$Q,I$1,0)),0,VLOOKUP($B57,Atelier2!$C:$Q,I$1,FALSE))</f>
        <v>0</v>
      </c>
      <c r="J57" s="64"/>
      <c r="K57" s="78">
        <f>IF(ISNA(VLOOKUP($B57,Atelier3!$B:$P,K$1,0)),0,VLOOKUP($B57,Atelier3!$B:$P,K$1,FALSE))</f>
        <v>0</v>
      </c>
      <c r="L57" s="64"/>
      <c r="M57" s="78">
        <f>IF(ISNA(VLOOKUP($B57,Atelier4!$B:$P,M$1,0)),0,VLOOKUP($B57,Atelier4!$B:$P,M$1,FALSE))</f>
        <v>0</v>
      </c>
      <c r="N57" s="69"/>
      <c r="O57" s="78">
        <f>IF(ISNA(VLOOKUP($B57,Atelier5!$B:$Z,O$1,0)),0,VLOOKUP($B57,Atelier5!$B:$Z,O$1,FALSE))</f>
        <v>0</v>
      </c>
      <c r="P57" s="65" t="s">
        <v>74</v>
      </c>
      <c r="Q57" s="78">
        <f>IF(ISNA(VLOOKUP($B57,Atelier6!$B:$Z,Q$1,0)),0,VLOOKUP($B57,Atelier6!$B:$Z,Q$1,FALSE))</f>
        <v>0</v>
      </c>
      <c r="R57" s="64"/>
      <c r="S57" s="78">
        <f>IF(ISNA(VLOOKUP($B57,Atelier7!$B:$Z,S$1,0)),0,VLOOKUP($B57,Atelier7!$B:$Z,S$1,FALSE))</f>
        <v>0</v>
      </c>
    </row>
    <row r="58" spans="1:19" x14ac:dyDescent="0.45">
      <c r="A58" s="91" t="s">
        <v>70</v>
      </c>
      <c r="B58" s="91" t="str">
        <f>Tableau1[[#This Row],[Noms ]]&amp;", "&amp;Tableau1[[#This Row],[Prénom ]]</f>
        <v>Labonté, Marie-Noëlle</v>
      </c>
      <c r="C58" s="92" t="s">
        <v>75</v>
      </c>
      <c r="D58" s="92" t="s">
        <v>76</v>
      </c>
      <c r="E58" s="39"/>
      <c r="F58" s="69"/>
      <c r="G58" s="78">
        <f>IF(ISNA(VLOOKUP($B58,Atelier1!$B:$Z,G$1,0)),0,VLOOKUP($B58,Atelier1!$B:$Z,G$1,FALSE))</f>
        <v>0</v>
      </c>
      <c r="H58" s="64"/>
      <c r="I58" s="78">
        <f>IF(ISNA(VLOOKUP($B58,Atelier2!$C:$Q,I$1,0)),0,VLOOKUP($B58,Atelier2!$C:$Q,I$1,FALSE))</f>
        <v>0</v>
      </c>
      <c r="J58" s="64"/>
      <c r="K58" s="78">
        <f>IF(ISNA(VLOOKUP($B58,Atelier3!$B:$P,K$1,0)),0,VLOOKUP($B58,Atelier3!$B:$P,K$1,FALSE))</f>
        <v>0</v>
      </c>
      <c r="L58" s="64"/>
      <c r="M58" s="78">
        <f>IF(ISNA(VLOOKUP($B58,Atelier4!$B:$P,M$1,0)),0,VLOOKUP($B58,Atelier4!$B:$P,M$1,FALSE))</f>
        <v>0</v>
      </c>
      <c r="N58" s="69"/>
      <c r="O58" s="78">
        <f>IF(ISNA(VLOOKUP($B58,Atelier5!$B:$Z,O$1,0)),0,VLOOKUP($B58,Atelier5!$B:$Z,O$1,FALSE))</f>
        <v>0</v>
      </c>
      <c r="P58" s="64"/>
      <c r="Q58" s="78">
        <f>IF(ISNA(VLOOKUP($B58,Atelier6!$B:$Z,Q$1,0)),0,VLOOKUP($B58,Atelier6!$B:$Z,Q$1,FALSE))</f>
        <v>0</v>
      </c>
      <c r="R58" s="64" t="s">
        <v>251</v>
      </c>
      <c r="S58" s="78">
        <f>IF(ISNA(VLOOKUP($B58,Atelier7!$B:$Z,S$1,0)),0,VLOOKUP($B58,Atelier7!$B:$Z,S$1,FALSE))</f>
        <v>0</v>
      </c>
    </row>
    <row r="59" spans="1:19" x14ac:dyDescent="0.45">
      <c r="A59" s="91" t="s">
        <v>70</v>
      </c>
      <c r="B59" s="91" t="str">
        <f>Tableau1[[#This Row],[Noms ]]&amp;", "&amp;Tableau1[[#This Row],[Prénom ]]</f>
        <v>Villeneuve, Jean-Martin</v>
      </c>
      <c r="C59" s="92" t="s">
        <v>71</v>
      </c>
      <c r="D59" s="92" t="s">
        <v>72</v>
      </c>
      <c r="E59" s="84"/>
      <c r="F59" s="69"/>
      <c r="G59" s="78">
        <f>IF(ISNA(VLOOKUP($B59,Atelier1!$B:$Z,G$1,0)),0,VLOOKUP($B59,Atelier1!$B:$Z,G$1,FALSE))</f>
        <v>0</v>
      </c>
      <c r="H59" s="64"/>
      <c r="I59" s="78">
        <f>IF(ISNA(VLOOKUP($B59,Atelier2!$C:$Q,I$1,0)),0,VLOOKUP($B59,Atelier2!$C:$Q,I$1,FALSE))</f>
        <v>0</v>
      </c>
      <c r="J59" s="64"/>
      <c r="K59" s="78">
        <f>IF(ISNA(VLOOKUP($B59,Atelier3!$B:$P,K$1,0)),0,VLOOKUP($B59,Atelier3!$B:$P,K$1,FALSE))</f>
        <v>0</v>
      </c>
      <c r="L59" s="64"/>
      <c r="M59" s="78">
        <f>IF(ISNA(VLOOKUP($B59,Atelier4!$B:$P,M$1,0)),0,VLOOKUP($B59,Atelier4!$B:$P,M$1,FALSE))</f>
        <v>0</v>
      </c>
      <c r="N59" s="69" t="s">
        <v>251</v>
      </c>
      <c r="O59" s="78">
        <f>IF(ISNA(VLOOKUP($B59,Atelier5!$B:$Z,O$1,0)),0,VLOOKUP($B59,Atelier5!$B:$Z,O$1,FALSE))</f>
        <v>0</v>
      </c>
      <c r="P59" s="64"/>
      <c r="Q59" s="78">
        <f>IF(ISNA(VLOOKUP($B59,Atelier6!$B:$Z,Q$1,0)),0,VLOOKUP($B59,Atelier6!$B:$Z,Q$1,FALSE))</f>
        <v>0</v>
      </c>
      <c r="R59" s="64"/>
      <c r="S59" s="78">
        <f>IF(ISNA(VLOOKUP($B59,Atelier7!$B:$Z,S$1,0)),0,VLOOKUP($B59,Atelier7!$B:$Z,S$1,FALSE))</f>
        <v>0</v>
      </c>
    </row>
    <row r="60" spans="1:19" x14ac:dyDescent="0.45">
      <c r="A60" s="91" t="s">
        <v>130</v>
      </c>
      <c r="B60" s="91" t="str">
        <f>Tableau1[[#This Row],[Noms ]]&amp;", "&amp;Tableau1[[#This Row],[Prénom ]]</f>
        <v>Chamberland, Annabelle</v>
      </c>
      <c r="C60" s="92" t="s">
        <v>133</v>
      </c>
      <c r="D60" s="92" t="s">
        <v>134</v>
      </c>
      <c r="E60" s="84"/>
      <c r="F60" s="69"/>
      <c r="G60" s="78">
        <f>IF(ISNA(VLOOKUP($B60,Atelier1!$B:$Z,G$1,0)),0,VLOOKUP($B60,Atelier1!$B:$Z,G$1,FALSE))</f>
        <v>0</v>
      </c>
      <c r="H60" s="64" t="s">
        <v>251</v>
      </c>
      <c r="I60" s="78" t="str">
        <f>IF(ISNA(VLOOKUP($B60,Atelier2!$C:$Q,I$1,0)),0,VLOOKUP($B60,Atelier2!$C:$Q,I$1,FALSE))</f>
        <v>annabellec@telus.net</v>
      </c>
      <c r="J60" s="64"/>
      <c r="K60" s="78">
        <f>IF(ISNA(VLOOKUP($B60,Atelier3!$B:$P,K$1,0)),0,VLOOKUP($B60,Atelier3!$B:$P,K$1,FALSE))</f>
        <v>0</v>
      </c>
      <c r="L60" s="64"/>
      <c r="M60" s="78">
        <f>IF(ISNA(VLOOKUP($B60,Atelier4!$B:$P,M$1,0)),0,VLOOKUP($B60,Atelier4!$B:$P,M$1,FALSE))</f>
        <v>0</v>
      </c>
      <c r="N60" s="69"/>
      <c r="O60" s="78">
        <f>IF(ISNA(VLOOKUP($B60,Atelier5!$B:$Z,O$1,0)),0,VLOOKUP($B60,Atelier5!$B:$Z,O$1,FALSE))</f>
        <v>0</v>
      </c>
      <c r="P60" s="64"/>
      <c r="Q60" s="78">
        <f>IF(ISNA(VLOOKUP($B60,Atelier6!$B:$Z,Q$1,0)),0,VLOOKUP($B60,Atelier6!$B:$Z,Q$1,FALSE))</f>
        <v>0</v>
      </c>
      <c r="R60" s="64"/>
      <c r="S60" s="78">
        <f>IF(ISNA(VLOOKUP($B60,Atelier7!$B:$Z,S$1,0)),0,VLOOKUP($B60,Atelier7!$B:$Z,S$1,FALSE))</f>
        <v>0</v>
      </c>
    </row>
    <row r="61" spans="1:19" x14ac:dyDescent="0.45">
      <c r="A61" s="91" t="s">
        <v>130</v>
      </c>
      <c r="B61" s="91" t="str">
        <f>Tableau1[[#This Row],[Noms ]]&amp;", "&amp;Tableau1[[#This Row],[Prénom ]]</f>
        <v>Collin, Nathalie</v>
      </c>
      <c r="C61" s="92" t="s">
        <v>135</v>
      </c>
      <c r="D61" s="92" t="s">
        <v>136</v>
      </c>
      <c r="E61" s="84"/>
      <c r="F61" s="69" t="s">
        <v>251</v>
      </c>
      <c r="G61" s="78">
        <f>IF(ISNA(VLOOKUP($B61,Atelier1!$B:$Z,G$1,0)),0,VLOOKUP($B61,Atelier1!$B:$Z,G$1,FALSE))</f>
        <v>0</v>
      </c>
      <c r="H61" s="64"/>
      <c r="I61" s="78">
        <f>IF(ISNA(VLOOKUP($B61,Atelier2!$C:$Q,I$1,0)),0,VLOOKUP($B61,Atelier2!$C:$Q,I$1,FALSE))</f>
        <v>0</v>
      </c>
      <c r="J61" s="64"/>
      <c r="K61" s="78">
        <f>IF(ISNA(VLOOKUP($B61,Atelier3!$B:$P,K$1,0)),0,VLOOKUP($B61,Atelier3!$B:$P,K$1,FALSE))</f>
        <v>0</v>
      </c>
      <c r="L61" s="64"/>
      <c r="M61" s="78">
        <f>IF(ISNA(VLOOKUP($B61,Atelier4!$B:$P,M$1,0)),0,VLOOKUP($B61,Atelier4!$B:$P,M$1,FALSE))</f>
        <v>0</v>
      </c>
      <c r="N61" s="69"/>
      <c r="O61" s="78">
        <f>IF(ISNA(VLOOKUP($B61,Atelier5!$B:$Z,O$1,0)),0,VLOOKUP($B61,Atelier5!$B:$Z,O$1,FALSE))</f>
        <v>0</v>
      </c>
      <c r="P61" s="64"/>
      <c r="Q61" s="78">
        <f>IF(ISNA(VLOOKUP($B61,Atelier6!$B:$Z,Q$1,0)),0,VLOOKUP($B61,Atelier6!$B:$Z,Q$1,FALSE))</f>
        <v>0</v>
      </c>
      <c r="R61" s="64"/>
      <c r="S61" s="78">
        <f>IF(ISNA(VLOOKUP($B61,Atelier7!$B:$Z,S$1,0)),0,VLOOKUP($B61,Atelier7!$B:$Z,S$1,FALSE))</f>
        <v>0</v>
      </c>
    </row>
    <row r="62" spans="1:19" x14ac:dyDescent="0.45">
      <c r="A62" s="91" t="s">
        <v>130</v>
      </c>
      <c r="B62" s="91" t="str">
        <f>Tableau1[[#This Row],[Noms ]]&amp;", "&amp;Tableau1[[#This Row],[Prénom ]]</f>
        <v>Coulombe, Marie-France</v>
      </c>
      <c r="C62" s="92" t="s">
        <v>140</v>
      </c>
      <c r="D62" s="92" t="s">
        <v>141</v>
      </c>
      <c r="E62" s="84"/>
      <c r="F62" s="69"/>
      <c r="G62" s="78">
        <f>IF(ISNA(VLOOKUP($B62,Atelier1!$B:$Z,G$1,0)),0,VLOOKUP($B62,Atelier1!$B:$Z,G$1,FALSE))</f>
        <v>0</v>
      </c>
      <c r="H62" s="64"/>
      <c r="I62" s="78">
        <f>IF(ISNA(VLOOKUP($B62,Atelier2!$C:$Q,I$1,0)),0,VLOOKUP($B62,Atelier2!$C:$Q,I$1,FALSE))</f>
        <v>0</v>
      </c>
      <c r="J62" s="64"/>
      <c r="K62" s="78">
        <f>IF(ISNA(VLOOKUP($B62,Atelier3!$B:$P,K$1,0)),0,VLOOKUP($B62,Atelier3!$B:$P,K$1,FALSE))</f>
        <v>0</v>
      </c>
      <c r="L62" s="64"/>
      <c r="M62" s="78">
        <f>IF(ISNA(VLOOKUP($B62,Atelier4!$B:$P,M$1,0)),0,VLOOKUP($B62,Atelier4!$B:$P,M$1,FALSE))</f>
        <v>0</v>
      </c>
      <c r="N62" s="69"/>
      <c r="O62" s="78">
        <f>IF(ISNA(VLOOKUP($B62,Atelier5!$B:$Z,O$1,0)),0,VLOOKUP($B62,Atelier5!$B:$Z,O$1,FALSE))</f>
        <v>0</v>
      </c>
      <c r="P62" s="64" t="s">
        <v>251</v>
      </c>
      <c r="Q62" s="78">
        <f>IF(ISNA(VLOOKUP($B62,Atelier6!$B:$Z,Q$1,0)),0,VLOOKUP($B62,Atelier6!$B:$Z,Q$1,FALSE))</f>
        <v>0</v>
      </c>
      <c r="R62" s="64"/>
      <c r="S62" s="78">
        <f>IF(ISNA(VLOOKUP($B62,Atelier7!$B:$Z,S$1,0)),0,VLOOKUP($B62,Atelier7!$B:$Z,S$1,FALSE))</f>
        <v>0</v>
      </c>
    </row>
    <row r="63" spans="1:19" x14ac:dyDescent="0.45">
      <c r="A63" s="91" t="s">
        <v>130</v>
      </c>
      <c r="B63" s="91" t="str">
        <f>Tableau1[[#This Row],[Noms ]]&amp;", "&amp;Tableau1[[#This Row],[Prénom ]]</f>
        <v>Fournier, Lyne</v>
      </c>
      <c r="C63" s="92" t="s">
        <v>54</v>
      </c>
      <c r="D63" s="92" t="s">
        <v>139</v>
      </c>
      <c r="E63" s="84"/>
      <c r="F63" s="69"/>
      <c r="G63" s="78">
        <f>IF(ISNA(VLOOKUP($B63,Atelier1!$B:$Z,G$1,0)),0,VLOOKUP($B63,Atelier1!$B:$Z,G$1,FALSE))</f>
        <v>0</v>
      </c>
      <c r="H63" s="64"/>
      <c r="I63" s="78">
        <f>IF(ISNA(VLOOKUP($B63,Atelier2!$C:$Q,I$1,0)),0,VLOOKUP($B63,Atelier2!$C:$Q,I$1,FALSE))</f>
        <v>0</v>
      </c>
      <c r="J63" s="64"/>
      <c r="K63" s="78">
        <f>IF(ISNA(VLOOKUP($B63,Atelier3!$B:$P,K$1,0)),0,VLOOKUP($B63,Atelier3!$B:$P,K$1,FALSE))</f>
        <v>0</v>
      </c>
      <c r="L63" s="64" t="s">
        <v>251</v>
      </c>
      <c r="M63" s="78">
        <f>IF(ISNA(VLOOKUP($B63,Atelier4!$B:$P,M$1,0)),0,VLOOKUP($B63,Atelier4!$B:$P,M$1,FALSE))</f>
        <v>0</v>
      </c>
      <c r="N63" s="69"/>
      <c r="O63" s="78">
        <f>IF(ISNA(VLOOKUP($B63,Atelier5!$B:$Z,O$1,0)),0,VLOOKUP($B63,Atelier5!$B:$Z,O$1,FALSE))</f>
        <v>0</v>
      </c>
      <c r="P63" s="64"/>
      <c r="Q63" s="78">
        <f>IF(ISNA(VLOOKUP($B63,Atelier6!$B:$Z,Q$1,0)),0,VLOOKUP($B63,Atelier6!$B:$Z,Q$1,FALSE))</f>
        <v>0</v>
      </c>
      <c r="R63" s="64"/>
      <c r="S63" s="78">
        <f>IF(ISNA(VLOOKUP($B63,Atelier7!$B:$Z,S$1,0)),0,VLOOKUP($B63,Atelier7!$B:$Z,S$1,FALSE))</f>
        <v>0</v>
      </c>
    </row>
    <row r="64" spans="1:19" x14ac:dyDescent="0.45">
      <c r="A64" s="91" t="s">
        <v>130</v>
      </c>
      <c r="B64" s="91" t="str">
        <f>Tableau1[[#This Row],[Noms ]]&amp;", "&amp;Tableau1[[#This Row],[Prénom ]]</f>
        <v>Hudon , Steeve</v>
      </c>
      <c r="C64" s="92" t="s">
        <v>131</v>
      </c>
      <c r="D64" s="92" t="s">
        <v>132</v>
      </c>
      <c r="E64" s="84"/>
      <c r="F64" s="69"/>
      <c r="G64" s="78">
        <f>IF(ISNA(VLOOKUP($B64,Atelier1!$B:$Z,G$1,0)),0,VLOOKUP($B64,Atelier1!$B:$Z,G$1,FALSE))</f>
        <v>0</v>
      </c>
      <c r="H64" s="64"/>
      <c r="I64" s="78">
        <f>IF(ISNA(VLOOKUP($B64,Atelier2!$C:$Q,I$1,0)),0,VLOOKUP($B64,Atelier2!$C:$Q,I$1,FALSE))</f>
        <v>0</v>
      </c>
      <c r="J64" s="64"/>
      <c r="K64" s="78">
        <f>IF(ISNA(VLOOKUP($B64,Atelier3!$B:$P,K$1,0)),0,VLOOKUP($B64,Atelier3!$B:$P,K$1,FALSE))</f>
        <v>0</v>
      </c>
      <c r="L64" s="64"/>
      <c r="M64" s="78">
        <f>IF(ISNA(VLOOKUP($B64,Atelier4!$B:$P,M$1,0)),0,VLOOKUP($B64,Atelier4!$B:$P,M$1,FALSE))</f>
        <v>0</v>
      </c>
      <c r="N64" s="69"/>
      <c r="O64" s="78">
        <f>IF(ISNA(VLOOKUP($B64,Atelier5!$B:$Z,O$1,0)),0,VLOOKUP($B64,Atelier5!$B:$Z,O$1,FALSE))</f>
        <v>0</v>
      </c>
      <c r="P64" s="64" t="s">
        <v>251</v>
      </c>
      <c r="Q64" s="78">
        <f>IF(ISNA(VLOOKUP($B64,Atelier6!$B:$Z,Q$1,0)),0,VLOOKUP($B64,Atelier6!$B:$Z,Q$1,FALSE))</f>
        <v>0</v>
      </c>
      <c r="R64" s="64"/>
      <c r="S64" s="78">
        <f>IF(ISNA(VLOOKUP($B64,Atelier7!$B:$Z,S$1,0)),0,VLOOKUP($B64,Atelier7!$B:$Z,S$1,FALSE))</f>
        <v>0</v>
      </c>
    </row>
    <row r="65" spans="1:19" x14ac:dyDescent="0.45">
      <c r="A65" s="91" t="s">
        <v>130</v>
      </c>
      <c r="B65" s="91" t="str">
        <f>Tableau1[[#This Row],[Noms ]]&amp;", "&amp;Tableau1[[#This Row],[Prénom ]]</f>
        <v>Lefrançois, Yves</v>
      </c>
      <c r="C65" s="92" t="s">
        <v>142</v>
      </c>
      <c r="D65" s="92" t="s">
        <v>143</v>
      </c>
      <c r="E65" s="84"/>
      <c r="F65" s="69"/>
      <c r="G65" s="78">
        <f>IF(ISNA(VLOOKUP($B65,Atelier1!$B:$Z,G$1,0)),0,VLOOKUP($B65,Atelier1!$B:$Z,G$1,FALSE))</f>
        <v>0</v>
      </c>
      <c r="H65" s="64"/>
      <c r="I65" s="78">
        <f>IF(ISNA(VLOOKUP($B65,Atelier2!$C:$Q,I$1,0)),0,VLOOKUP($B65,Atelier2!$C:$Q,I$1,FALSE))</f>
        <v>0</v>
      </c>
      <c r="J65" s="64"/>
      <c r="K65" s="78">
        <f>IF(ISNA(VLOOKUP($B65,Atelier3!$B:$P,K$1,0)),0,VLOOKUP($B65,Atelier3!$B:$P,K$1,FALSE))</f>
        <v>0</v>
      </c>
      <c r="L65" s="64"/>
      <c r="M65" s="78">
        <f>IF(ISNA(VLOOKUP($B65,Atelier4!$B:$P,M$1,0)),0,VLOOKUP($B65,Atelier4!$B:$P,M$1,FALSE))</f>
        <v>0</v>
      </c>
      <c r="N65" s="69" t="s">
        <v>251</v>
      </c>
      <c r="O65" s="78">
        <f>IF(ISNA(VLOOKUP($B65,Atelier5!$B:$Z,O$1,0)),0,VLOOKUP($B65,Atelier5!$B:$Z,O$1,FALSE))</f>
        <v>0</v>
      </c>
      <c r="P65" s="64"/>
      <c r="Q65" s="78">
        <f>IF(ISNA(VLOOKUP($B65,Atelier6!$B:$Z,Q$1,0)),0,VLOOKUP($B65,Atelier6!$B:$Z,Q$1,FALSE))</f>
        <v>0</v>
      </c>
      <c r="R65" s="64"/>
      <c r="S65" s="78">
        <f>IF(ISNA(VLOOKUP($B65,Atelier7!$B:$Z,S$1,0)),0,VLOOKUP($B65,Atelier7!$B:$Z,S$1,FALSE))</f>
        <v>0</v>
      </c>
    </row>
    <row r="66" spans="1:19" x14ac:dyDescent="0.45">
      <c r="A66" s="91" t="s">
        <v>130</v>
      </c>
      <c r="B66" s="91" t="str">
        <f>Tableau1[[#This Row],[Noms ]]&amp;", "&amp;Tableau1[[#This Row],[Prénom ]]</f>
        <v>Tanguay, Gervais</v>
      </c>
      <c r="C66" s="92" t="s">
        <v>137</v>
      </c>
      <c r="D66" s="92" t="s">
        <v>109</v>
      </c>
      <c r="E66" s="84"/>
      <c r="F66" s="69"/>
      <c r="G66" s="78">
        <f>IF(ISNA(VLOOKUP($B66,Atelier1!$B:$Z,G$1,0)),0,VLOOKUP($B66,Atelier1!$B:$Z,G$1,FALSE))</f>
        <v>0</v>
      </c>
      <c r="H66" s="64"/>
      <c r="I66" s="78">
        <f>IF(ISNA(VLOOKUP($B66,Atelier2!$C:$Q,I$1,0)),0,VLOOKUP($B66,Atelier2!$C:$Q,I$1,FALSE))</f>
        <v>0</v>
      </c>
      <c r="J66" s="64"/>
      <c r="K66" s="78">
        <f>IF(ISNA(VLOOKUP($B66,Atelier3!$B:$P,K$1,0)),0,VLOOKUP($B66,Atelier3!$B:$P,K$1,FALSE))</f>
        <v>0</v>
      </c>
      <c r="L66" s="64"/>
      <c r="M66" s="78">
        <f>IF(ISNA(VLOOKUP($B66,Atelier4!$B:$P,M$1,0)),0,VLOOKUP($B66,Atelier4!$B:$P,M$1,FALSE))</f>
        <v>0</v>
      </c>
      <c r="N66" s="69" t="s">
        <v>251</v>
      </c>
      <c r="O66" s="78">
        <f>IF(ISNA(VLOOKUP($B66,Atelier5!$B:$Z,O$1,0)),0,VLOOKUP($B66,Atelier5!$B:$Z,O$1,FALSE))</f>
        <v>0</v>
      </c>
      <c r="P66" s="64"/>
      <c r="Q66" s="78">
        <f>IF(ISNA(VLOOKUP($B66,Atelier6!$B:$Z,Q$1,0)),0,VLOOKUP($B66,Atelier6!$B:$Z,Q$1,FALSE))</f>
        <v>0</v>
      </c>
      <c r="R66" s="64"/>
      <c r="S66" s="78">
        <f>IF(ISNA(VLOOKUP($B66,Atelier7!$B:$Z,S$1,0)),0,VLOOKUP($B66,Atelier7!$B:$Z,S$1,FALSE))</f>
        <v>0</v>
      </c>
    </row>
    <row r="67" spans="1:19" x14ac:dyDescent="0.45">
      <c r="A67" s="91" t="s">
        <v>130</v>
      </c>
      <c r="B67" s="91" t="str">
        <f>Tableau1[[#This Row],[Noms ]]&amp;", "&amp;Tableau1[[#This Row],[Prénom ]]</f>
        <v>Tremblay, Réjeanne</v>
      </c>
      <c r="C67" s="92" t="s">
        <v>119</v>
      </c>
      <c r="D67" s="92" t="s">
        <v>138</v>
      </c>
      <c r="E67" s="84"/>
      <c r="F67" s="69"/>
      <c r="G67" s="78">
        <f>IF(ISNA(VLOOKUP($B67,Atelier1!$B:$Z,G$1,0)),0,VLOOKUP($B67,Atelier1!$B:$Z,G$1,FALSE))</f>
        <v>0</v>
      </c>
      <c r="H67" s="64"/>
      <c r="I67" s="78">
        <f>IF(ISNA(VLOOKUP($B67,Atelier2!$C:$Q,I$1,0)),0,VLOOKUP($B67,Atelier2!$C:$Q,I$1,FALSE))</f>
        <v>0</v>
      </c>
      <c r="J67" s="64"/>
      <c r="K67" s="78">
        <f>IF(ISNA(VLOOKUP($B67,Atelier3!$B:$P,K$1,0)),0,VLOOKUP($B67,Atelier3!$B:$P,K$1,FALSE))</f>
        <v>0</v>
      </c>
      <c r="L67" s="64" t="s">
        <v>251</v>
      </c>
      <c r="M67" s="78">
        <f>IF(ISNA(VLOOKUP($B67,Atelier4!$B:$P,M$1,0)),0,VLOOKUP($B67,Atelier4!$B:$P,M$1,FALSE))</f>
        <v>0</v>
      </c>
      <c r="N67" s="69"/>
      <c r="O67" s="78">
        <f>IF(ISNA(VLOOKUP($B67,Atelier5!$B:$Z,O$1,0)),0,VLOOKUP($B67,Atelier5!$B:$Z,O$1,FALSE))</f>
        <v>0</v>
      </c>
      <c r="P67" s="64"/>
      <c r="Q67" s="78">
        <f>IF(ISNA(VLOOKUP($B67,Atelier6!$B:$Z,Q$1,0)),0,VLOOKUP($B67,Atelier6!$B:$Z,Q$1,FALSE))</f>
        <v>0</v>
      </c>
      <c r="R67" s="64"/>
      <c r="S67" s="78">
        <f>IF(ISNA(VLOOKUP($B67,Atelier7!$B:$Z,S$1,0)),0,VLOOKUP($B67,Atelier7!$B:$Z,S$1,FALSE))</f>
        <v>0</v>
      </c>
    </row>
    <row r="68" spans="1:19" x14ac:dyDescent="0.45">
      <c r="A68" s="91" t="s">
        <v>185</v>
      </c>
      <c r="B68" s="91" t="str">
        <f>Tableau1[[#This Row],[Noms ]]&amp;", "&amp;Tableau1[[#This Row],[Prénom ]]</f>
        <v>Dionne, Nicole</v>
      </c>
      <c r="C68" s="92" t="s">
        <v>190</v>
      </c>
      <c r="D68" s="92" t="s">
        <v>191</v>
      </c>
      <c r="E68" s="84"/>
      <c r="F68" s="69"/>
      <c r="G68" s="78">
        <f>IF(ISNA(VLOOKUP($B68,Atelier1!$B:$Z,G$1,0)),0,VLOOKUP($B68,Atelier1!$B:$Z,G$1,FALSE))</f>
        <v>0</v>
      </c>
      <c r="H68" s="64"/>
      <c r="I68" s="78">
        <f>IF(ISNA(VLOOKUP($B68,Atelier2!$C:$Q,I$1,0)),0,VLOOKUP($B68,Atelier2!$C:$Q,I$1,FALSE))</f>
        <v>0</v>
      </c>
      <c r="J68" s="64" t="s">
        <v>251</v>
      </c>
      <c r="K68" s="78">
        <f>IF(ISNA(VLOOKUP($B68,Atelier3!$B:$P,K$1,0)),0,VLOOKUP($B68,Atelier3!$B:$P,K$1,FALSE))</f>
        <v>0</v>
      </c>
      <c r="L68" s="64"/>
      <c r="M68" s="78">
        <f>IF(ISNA(VLOOKUP($B68,Atelier4!$B:$P,M$1,0)),0,VLOOKUP($B68,Atelier4!$B:$P,M$1,FALSE))</f>
        <v>0</v>
      </c>
      <c r="N68" s="69"/>
      <c r="O68" s="78">
        <f>IF(ISNA(VLOOKUP($B68,Atelier5!$B:$Z,O$1,0)),0,VLOOKUP($B68,Atelier5!$B:$Z,O$1,FALSE))</f>
        <v>0</v>
      </c>
      <c r="P68" s="64"/>
      <c r="Q68" s="78">
        <f>IF(ISNA(VLOOKUP($B68,Atelier6!$B:$Z,Q$1,0)),0,VLOOKUP($B68,Atelier6!$B:$Z,Q$1,FALSE))</f>
        <v>0</v>
      </c>
      <c r="R68" s="64"/>
      <c r="S68" s="78">
        <f>IF(ISNA(VLOOKUP($B68,Atelier7!$B:$Z,S$1,0)),0,VLOOKUP($B68,Atelier7!$B:$Z,S$1,FALSE))</f>
        <v>0</v>
      </c>
    </row>
    <row r="69" spans="1:19" x14ac:dyDescent="0.45">
      <c r="A69" s="91" t="s">
        <v>185</v>
      </c>
      <c r="B69" s="91" t="str">
        <f>Tableau1[[#This Row],[Noms ]]&amp;", "&amp;Tableau1[[#This Row],[Prénom ]]</f>
        <v>Dumais, Michel</v>
      </c>
      <c r="C69" s="92" t="s">
        <v>192</v>
      </c>
      <c r="D69" s="92" t="s">
        <v>27</v>
      </c>
      <c r="E69" s="84"/>
      <c r="F69" s="69"/>
      <c r="G69" s="78">
        <f>IF(ISNA(VLOOKUP($B69,Atelier1!$B:$Z,G$1,0)),0,VLOOKUP($B69,Atelier1!$B:$Z,G$1,FALSE))</f>
        <v>0</v>
      </c>
      <c r="H69" s="64"/>
      <c r="I69" s="78">
        <f>IF(ISNA(VLOOKUP($B69,Atelier2!$C:$Q,I$1,0)),0,VLOOKUP($B69,Atelier2!$C:$Q,I$1,FALSE))</f>
        <v>0</v>
      </c>
      <c r="J69" s="64"/>
      <c r="K69" s="78">
        <f>IF(ISNA(VLOOKUP($B69,Atelier3!$B:$P,K$1,0)),0,VLOOKUP($B69,Atelier3!$B:$P,K$1,FALSE))</f>
        <v>0</v>
      </c>
      <c r="L69" s="64"/>
      <c r="M69" s="78">
        <f>IF(ISNA(VLOOKUP($B69,Atelier4!$B:$P,M$1,0)),0,VLOOKUP($B69,Atelier4!$B:$P,M$1,FALSE))</f>
        <v>0</v>
      </c>
      <c r="N69" s="69" t="s">
        <v>251</v>
      </c>
      <c r="O69" s="78">
        <f>IF(ISNA(VLOOKUP($B69,Atelier5!$B:$Z,O$1,0)),0,VLOOKUP($B69,Atelier5!$B:$Z,O$1,FALSE))</f>
        <v>0</v>
      </c>
      <c r="P69" s="64"/>
      <c r="Q69" s="78">
        <f>IF(ISNA(VLOOKUP($B69,Atelier6!$B:$Z,Q$1,0)),0,VLOOKUP($B69,Atelier6!$B:$Z,Q$1,FALSE))</f>
        <v>0</v>
      </c>
      <c r="R69" s="64"/>
      <c r="S69" s="78">
        <f>IF(ISNA(VLOOKUP($B69,Atelier7!$B:$Z,S$1,0)),0,VLOOKUP($B69,Atelier7!$B:$Z,S$1,FALSE))</f>
        <v>0</v>
      </c>
    </row>
    <row r="70" spans="1:19" x14ac:dyDescent="0.45">
      <c r="A70" s="91" t="s">
        <v>185</v>
      </c>
      <c r="B70" s="91" t="str">
        <f>Tableau1[[#This Row],[Noms ]]&amp;", "&amp;Tableau1[[#This Row],[Prénom ]]</f>
        <v>Lévesque, Luce</v>
      </c>
      <c r="C70" s="92" t="s">
        <v>186</v>
      </c>
      <c r="D70" s="92" t="s">
        <v>187</v>
      </c>
      <c r="E70" s="84"/>
      <c r="F70" s="69"/>
      <c r="G70" s="78">
        <f>IF(ISNA(VLOOKUP($B70,Atelier1!$B:$Z,G$1,0)),0,VLOOKUP($B70,Atelier1!$B:$Z,G$1,FALSE))</f>
        <v>0</v>
      </c>
      <c r="H70" s="64"/>
      <c r="I70" s="78">
        <f>IF(ISNA(VLOOKUP($B70,Atelier2!$C:$Q,I$1,0)),0,VLOOKUP($B70,Atelier2!$C:$Q,I$1,FALSE))</f>
        <v>0</v>
      </c>
      <c r="J70" s="64"/>
      <c r="K70" s="78">
        <f>IF(ISNA(VLOOKUP($B70,Atelier3!$B:$P,K$1,0)),0,VLOOKUP($B70,Atelier3!$B:$P,K$1,FALSE))</f>
        <v>0</v>
      </c>
      <c r="L70" s="64"/>
      <c r="M70" s="78">
        <f>IF(ISNA(VLOOKUP($B70,Atelier4!$B:$P,M$1,0)),0,VLOOKUP($B70,Atelier4!$B:$P,M$1,FALSE))</f>
        <v>0</v>
      </c>
      <c r="N70" s="69"/>
      <c r="O70" s="78">
        <f>IF(ISNA(VLOOKUP($B70,Atelier5!$B:$Z,O$1,0)),0,VLOOKUP($B70,Atelier5!$B:$Z,O$1,FALSE))</f>
        <v>0</v>
      </c>
      <c r="P70" s="64" t="s">
        <v>251</v>
      </c>
      <c r="Q70" s="78">
        <f>IF(ISNA(VLOOKUP($B70,Atelier6!$B:$Z,Q$1,0)),0,VLOOKUP($B70,Atelier6!$B:$Z,Q$1,FALSE))</f>
        <v>0</v>
      </c>
      <c r="R70" s="64"/>
      <c r="S70" s="78">
        <f>IF(ISNA(VLOOKUP($B70,Atelier7!$B:$Z,S$1,0)),0,VLOOKUP($B70,Atelier7!$B:$Z,S$1,FALSE))</f>
        <v>0</v>
      </c>
    </row>
    <row r="71" spans="1:19" x14ac:dyDescent="0.45">
      <c r="A71" s="91" t="s">
        <v>185</v>
      </c>
      <c r="B71" s="91" t="str">
        <f>Tableau1[[#This Row],[Noms ]]&amp;", "&amp;Tableau1[[#This Row],[Prénom ]]</f>
        <v>Lévesque , Réal</v>
      </c>
      <c r="C71" s="92" t="s">
        <v>188</v>
      </c>
      <c r="D71" s="92" t="s">
        <v>189</v>
      </c>
      <c r="E71" s="84"/>
      <c r="F71" s="69"/>
      <c r="G71" s="78">
        <f>IF(ISNA(VLOOKUP($B71,Atelier1!$B:$Z,G$1,0)),0,VLOOKUP($B71,Atelier1!$B:$Z,G$1,FALSE))</f>
        <v>0</v>
      </c>
      <c r="H71" s="64" t="s">
        <v>251</v>
      </c>
      <c r="I71" s="78" t="str">
        <f>IF(ISNA(VLOOKUP($B71,Atelier2!$C:$Q,I$1,0)),0,VLOOKUP($B71,Atelier2!$C:$Q,I$1,FALSE))</f>
        <v>real.levesque@live.fr;</v>
      </c>
      <c r="J71" s="64"/>
      <c r="K71" s="78">
        <f>IF(ISNA(VLOOKUP($B71,Atelier3!$B:$P,K$1,0)),0,VLOOKUP($B71,Atelier3!$B:$P,K$1,FALSE))</f>
        <v>0</v>
      </c>
      <c r="L71" s="64"/>
      <c r="M71" s="78">
        <f>IF(ISNA(VLOOKUP($B71,Atelier4!$B:$P,M$1,0)),0,VLOOKUP($B71,Atelier4!$B:$P,M$1,FALSE))</f>
        <v>0</v>
      </c>
      <c r="N71" s="69"/>
      <c r="O71" s="78">
        <f>IF(ISNA(VLOOKUP($B71,Atelier5!$B:$Z,O$1,0)),0,VLOOKUP($B71,Atelier5!$B:$Z,O$1,FALSE))</f>
        <v>0</v>
      </c>
      <c r="P71" s="64"/>
      <c r="Q71" s="78">
        <f>IF(ISNA(VLOOKUP($B71,Atelier6!$B:$Z,Q$1,0)),0,VLOOKUP($B71,Atelier6!$B:$Z,Q$1,FALSE))</f>
        <v>0</v>
      </c>
      <c r="R71" s="64"/>
      <c r="S71" s="78">
        <f>IF(ISNA(VLOOKUP($B71,Atelier7!$B:$Z,S$1,0)),0,VLOOKUP($B71,Atelier7!$B:$Z,S$1,FALSE))</f>
        <v>0</v>
      </c>
    </row>
    <row r="72" spans="1:19" x14ac:dyDescent="0.45">
      <c r="A72" s="91" t="s">
        <v>185</v>
      </c>
      <c r="B72" s="91" t="str">
        <f>Tableau1[[#This Row],[Noms ]]&amp;", "&amp;Tableau1[[#This Row],[Prénom ]]</f>
        <v>Ouellet, Chantal</v>
      </c>
      <c r="C72" s="92" t="s">
        <v>83</v>
      </c>
      <c r="D72" s="92" t="s">
        <v>153</v>
      </c>
      <c r="E72" s="84"/>
      <c r="F72" s="69" t="s">
        <v>251</v>
      </c>
      <c r="G72" s="78">
        <f>IF(ISNA(VLOOKUP($B72,Atelier1!$B:$Z,G$1,0)),0,VLOOKUP($B72,Atelier1!$B:$Z,G$1,FALSE))</f>
        <v>0</v>
      </c>
      <c r="H72" s="64"/>
      <c r="I72" s="78">
        <f>IF(ISNA(VLOOKUP($B72,Atelier2!$C:$Q,I$1,0)),0,VLOOKUP($B72,Atelier2!$C:$Q,I$1,FALSE))</f>
        <v>0</v>
      </c>
      <c r="J72" s="64"/>
      <c r="K72" s="78">
        <f>IF(ISNA(VLOOKUP($B72,Atelier3!$B:$P,K$1,0)),0,VLOOKUP($B72,Atelier3!$B:$P,K$1,FALSE))</f>
        <v>0</v>
      </c>
      <c r="L72" s="64"/>
      <c r="M72" s="78">
        <f>IF(ISNA(VLOOKUP($B72,Atelier4!$B:$P,M$1,0)),0,VLOOKUP($B72,Atelier4!$B:$P,M$1,FALSE))</f>
        <v>0</v>
      </c>
      <c r="N72" s="69"/>
      <c r="O72" s="78">
        <f>IF(ISNA(VLOOKUP($B72,Atelier5!$B:$Z,O$1,0)),0,VLOOKUP($B72,Atelier5!$B:$Z,O$1,FALSE))</f>
        <v>0</v>
      </c>
      <c r="P72" s="64"/>
      <c r="Q72" s="78">
        <f>IF(ISNA(VLOOKUP($B72,Atelier6!$B:$Z,Q$1,0)),0,VLOOKUP($B72,Atelier6!$B:$Z,Q$1,FALSE))</f>
        <v>0</v>
      </c>
      <c r="R72" s="64"/>
      <c r="S72" s="78">
        <f>IF(ISNA(VLOOKUP($B72,Atelier7!$B:$Z,S$1,0)),0,VLOOKUP($B72,Atelier7!$B:$Z,S$1,FALSE))</f>
        <v>0</v>
      </c>
    </row>
    <row r="73" spans="1:19" x14ac:dyDescent="0.45">
      <c r="A73" s="91" t="s">
        <v>44</v>
      </c>
      <c r="B73" s="91" t="str">
        <f>Tableau1[[#This Row],[Noms ]]&amp;", "&amp;Tableau1[[#This Row],[Prénom ]]</f>
        <v>Boudreau, Roméo</v>
      </c>
      <c r="C73" s="92" t="s">
        <v>47</v>
      </c>
      <c r="D73" s="92" t="s">
        <v>48</v>
      </c>
      <c r="E73" s="84"/>
      <c r="F73" s="69" t="s">
        <v>251</v>
      </c>
      <c r="G73" s="78">
        <f>IF(ISNA(VLOOKUP($B73,Atelier1!$B:$Z,G$1,0)),0,VLOOKUP($B73,Atelier1!$B:$Z,G$1,FALSE))</f>
        <v>0</v>
      </c>
      <c r="H73" s="64"/>
      <c r="I73" s="78">
        <f>IF(ISNA(VLOOKUP($B73,Atelier2!$C:$Q,I$1,0)),0,VLOOKUP($B73,Atelier2!$C:$Q,I$1,FALSE))</f>
        <v>0</v>
      </c>
      <c r="J73" s="64"/>
      <c r="K73" s="78">
        <f>IF(ISNA(VLOOKUP($B73,Atelier3!$B:$P,K$1,0)),0,VLOOKUP($B73,Atelier3!$B:$P,K$1,FALSE))</f>
        <v>0</v>
      </c>
      <c r="L73" s="64"/>
      <c r="M73" s="78">
        <f>IF(ISNA(VLOOKUP($B73,Atelier4!$B:$P,M$1,0)),0,VLOOKUP($B73,Atelier4!$B:$P,M$1,FALSE))</f>
        <v>0</v>
      </c>
      <c r="N73" s="69"/>
      <c r="O73" s="78">
        <f>IF(ISNA(VLOOKUP($B73,Atelier5!$B:$Z,O$1,0)),0,VLOOKUP($B73,Atelier5!$B:$Z,O$1,FALSE))</f>
        <v>0</v>
      </c>
      <c r="P73" s="64"/>
      <c r="Q73" s="78">
        <f>IF(ISNA(VLOOKUP($B73,Atelier6!$B:$Z,Q$1,0)),0,VLOOKUP($B73,Atelier6!$B:$Z,Q$1,FALSE))</f>
        <v>0</v>
      </c>
      <c r="R73" s="64"/>
      <c r="S73" s="78">
        <f>IF(ISNA(VLOOKUP($B73,Atelier7!$B:$Z,S$1,0)),0,VLOOKUP($B73,Atelier7!$B:$Z,S$1,FALSE))</f>
        <v>0</v>
      </c>
    </row>
    <row r="74" spans="1:19" x14ac:dyDescent="0.45">
      <c r="A74" s="91" t="s">
        <v>44</v>
      </c>
      <c r="B74" s="91" t="str">
        <f>Tableau1[[#This Row],[Noms ]]&amp;", "&amp;Tableau1[[#This Row],[Prénom ]]</f>
        <v>Gagnon, Marie-Élyse</v>
      </c>
      <c r="C74" s="92" t="s">
        <v>49</v>
      </c>
      <c r="D74" s="92" t="s">
        <v>50</v>
      </c>
      <c r="E74" s="84"/>
      <c r="F74" s="69"/>
      <c r="G74" s="78">
        <f>IF(ISNA(VLOOKUP($B74,Atelier1!$B:$Z,G$1,0)),0,VLOOKUP($B74,Atelier1!$B:$Z,G$1,FALSE))</f>
        <v>0</v>
      </c>
      <c r="H74" s="64"/>
      <c r="I74" s="78">
        <f>IF(ISNA(VLOOKUP($B74,Atelier2!$C:$Q,I$1,0)),0,VLOOKUP($B74,Atelier2!$C:$Q,I$1,FALSE))</f>
        <v>0</v>
      </c>
      <c r="J74" s="64"/>
      <c r="K74" s="78">
        <f>IF(ISNA(VLOOKUP($B74,Atelier3!$B:$P,K$1,0)),0,VLOOKUP($B74,Atelier3!$B:$P,K$1,FALSE))</f>
        <v>0</v>
      </c>
      <c r="L74" s="64"/>
      <c r="M74" s="78">
        <f>IF(ISNA(VLOOKUP($B74,Atelier4!$B:$P,M$1,0)),0,VLOOKUP($B74,Atelier4!$B:$P,M$1,FALSE))</f>
        <v>0</v>
      </c>
      <c r="N74" s="69"/>
      <c r="O74" s="78">
        <f>IF(ISNA(VLOOKUP($B74,Atelier5!$B:$Z,O$1,0)),0,VLOOKUP($B74,Atelier5!$B:$Z,O$1,FALSE))</f>
        <v>0</v>
      </c>
      <c r="P74" s="64" t="s">
        <v>251</v>
      </c>
      <c r="Q74" s="78">
        <f>IF(ISNA(VLOOKUP($B74,Atelier6!$B:$Z,Q$1,0)),0,VLOOKUP($B74,Atelier6!$B:$Z,Q$1,FALSE))</f>
        <v>0</v>
      </c>
      <c r="R74" s="64"/>
      <c r="S74" s="78">
        <f>IF(ISNA(VLOOKUP($B74,Atelier7!$B:$Z,S$1,0)),0,VLOOKUP($B74,Atelier7!$B:$Z,S$1,FALSE))</f>
        <v>0</v>
      </c>
    </row>
    <row r="75" spans="1:19" x14ac:dyDescent="0.45">
      <c r="A75" s="91" t="s">
        <v>44</v>
      </c>
      <c r="B75" s="91" t="str">
        <f>Tableau1[[#This Row],[Noms ]]&amp;", "&amp;Tableau1[[#This Row],[Prénom ]]</f>
        <v>Gagnon, Régis</v>
      </c>
      <c r="C75" s="92" t="s">
        <v>49</v>
      </c>
      <c r="D75" s="92" t="s">
        <v>51</v>
      </c>
      <c r="E75" s="84"/>
      <c r="F75" s="69"/>
      <c r="G75" s="78">
        <f>IF(ISNA(VLOOKUP($B75,Atelier1!$B:$Z,G$1,0)),0,VLOOKUP($B75,Atelier1!$B:$Z,G$1,FALSE))</f>
        <v>0</v>
      </c>
      <c r="H75" s="64"/>
      <c r="I75" s="78">
        <f>IF(ISNA(VLOOKUP($B75,Atelier2!$C:$Q,I$1,0)),0,VLOOKUP($B75,Atelier2!$C:$Q,I$1,FALSE))</f>
        <v>0</v>
      </c>
      <c r="J75" s="64"/>
      <c r="K75" s="78">
        <f>IF(ISNA(VLOOKUP($B75,Atelier3!$B:$P,K$1,0)),0,VLOOKUP($B75,Atelier3!$B:$P,K$1,FALSE))</f>
        <v>0</v>
      </c>
      <c r="L75" s="64"/>
      <c r="M75" s="78">
        <f>IF(ISNA(VLOOKUP($B75,Atelier4!$B:$P,M$1,0)),0,VLOOKUP($B75,Atelier4!$B:$P,M$1,FALSE))</f>
        <v>0</v>
      </c>
      <c r="N75" s="69"/>
      <c r="O75" s="78">
        <f>IF(ISNA(VLOOKUP($B75,Atelier5!$B:$Z,O$1,0)),0,VLOOKUP($B75,Atelier5!$B:$Z,O$1,FALSE))</f>
        <v>0</v>
      </c>
      <c r="P75" s="64" t="s">
        <v>251</v>
      </c>
      <c r="Q75" s="78">
        <f>IF(ISNA(VLOOKUP($B75,Atelier6!$B:$Z,Q$1,0)),0,VLOOKUP($B75,Atelier6!$B:$Z,Q$1,FALSE))</f>
        <v>0</v>
      </c>
      <c r="R75" s="64"/>
      <c r="S75" s="78">
        <f>IF(ISNA(VLOOKUP($B75,Atelier7!$B:$Z,S$1,0)),0,VLOOKUP($B75,Atelier7!$B:$Z,S$1,FALSE))</f>
        <v>0</v>
      </c>
    </row>
    <row r="76" spans="1:19" x14ac:dyDescent="0.45">
      <c r="A76" s="91" t="s">
        <v>44</v>
      </c>
      <c r="B76" s="91" t="str">
        <f>Tableau1[[#This Row],[Noms ]]&amp;", "&amp;Tableau1[[#This Row],[Prénom ]]</f>
        <v>Sirois, Nanny</v>
      </c>
      <c r="C76" s="92" t="s">
        <v>45</v>
      </c>
      <c r="D76" s="92" t="s">
        <v>46</v>
      </c>
      <c r="E76" s="84"/>
      <c r="F76" s="69"/>
      <c r="G76" s="78">
        <f>IF(ISNA(VLOOKUP($B76,Atelier1!$B:$Z,G$1,0)),0,VLOOKUP($B76,Atelier1!$B:$Z,G$1,FALSE))</f>
        <v>0</v>
      </c>
      <c r="H76" s="64"/>
      <c r="I76" s="78">
        <f>IF(ISNA(VLOOKUP($B76,Atelier2!$C:$Q,I$1,0)),0,VLOOKUP($B76,Atelier2!$C:$Q,I$1,FALSE))</f>
        <v>0</v>
      </c>
      <c r="J76" s="64" t="s">
        <v>251</v>
      </c>
      <c r="K76" s="78">
        <f>IF(ISNA(VLOOKUP($B76,Atelier3!$B:$P,K$1,0)),0,VLOOKUP($B76,Atelier3!$B:$P,K$1,FALSE))</f>
        <v>0</v>
      </c>
      <c r="L76" s="64"/>
      <c r="M76" s="78">
        <f>IF(ISNA(VLOOKUP($B76,Atelier4!$B:$P,M$1,0)),0,VLOOKUP($B76,Atelier4!$B:$P,M$1,FALSE))</f>
        <v>0</v>
      </c>
      <c r="N76" s="69"/>
      <c r="O76" s="78">
        <f>IF(ISNA(VLOOKUP($B76,Atelier5!$B:$Z,O$1,0)),0,VLOOKUP($B76,Atelier5!$B:$Z,O$1,FALSE))</f>
        <v>0</v>
      </c>
      <c r="P76" s="64"/>
      <c r="Q76" s="78">
        <f>IF(ISNA(VLOOKUP($B76,Atelier6!$B:$Z,Q$1,0)),0,VLOOKUP($B76,Atelier6!$B:$Z,Q$1,FALSE))</f>
        <v>0</v>
      </c>
      <c r="R76" s="64"/>
      <c r="S76" s="78">
        <f>IF(ISNA(VLOOKUP($B76,Atelier7!$B:$Z,S$1,0)),0,VLOOKUP($B76,Atelier7!$B:$Z,S$1,FALSE))</f>
        <v>0</v>
      </c>
    </row>
    <row r="77" spans="1:19" x14ac:dyDescent="0.45">
      <c r="A77" s="91" t="s">
        <v>193</v>
      </c>
      <c r="B77" s="91" t="str">
        <f>Tableau1[[#This Row],[Noms ]]&amp;", "&amp;Tableau1[[#This Row],[Prénom ]]</f>
        <v>Auclair, Dominique</v>
      </c>
      <c r="C77" s="92" t="s">
        <v>201</v>
      </c>
      <c r="D77" s="92" t="s">
        <v>202</v>
      </c>
      <c r="E77" s="84"/>
      <c r="F77" s="69"/>
      <c r="G77" s="78">
        <f>IF(ISNA(VLOOKUP($B77,Atelier1!$B:$Z,G$1,0)),0,VLOOKUP($B77,Atelier1!$B:$Z,G$1,FALSE))</f>
        <v>0</v>
      </c>
      <c r="H77" s="64" t="s">
        <v>251</v>
      </c>
      <c r="I77" s="78" t="str">
        <f>IF(ISNA(VLOOKUP($B77,Atelier2!$C:$Q,I$1,0)),0,VLOOKUP($B77,Atelier2!$C:$Q,I$1,FALSE))</f>
        <v>auclairdominique88@gmail.com;</v>
      </c>
      <c r="J77" s="64"/>
      <c r="K77" s="78">
        <f>IF(ISNA(VLOOKUP($B77,Atelier3!$B:$P,K$1,0)),0,VLOOKUP($B77,Atelier3!$B:$P,K$1,FALSE))</f>
        <v>0</v>
      </c>
      <c r="L77" s="64"/>
      <c r="M77" s="78">
        <f>IF(ISNA(VLOOKUP($B77,Atelier4!$B:$P,M$1,0)),0,VLOOKUP($B77,Atelier4!$B:$P,M$1,FALSE))</f>
        <v>0</v>
      </c>
      <c r="N77" s="69"/>
      <c r="O77" s="78">
        <f>IF(ISNA(VLOOKUP($B77,Atelier5!$B:$Z,O$1,0)),0,VLOOKUP($B77,Atelier5!$B:$Z,O$1,FALSE))</f>
        <v>0</v>
      </c>
      <c r="P77" s="64"/>
      <c r="Q77" s="78">
        <f>IF(ISNA(VLOOKUP($B77,Atelier6!$B:$Z,Q$1,0)),0,VLOOKUP($B77,Atelier6!$B:$Z,Q$1,FALSE))</f>
        <v>0</v>
      </c>
      <c r="R77" s="64"/>
      <c r="S77" s="78">
        <f>IF(ISNA(VLOOKUP($B77,Atelier7!$B:$Z,S$1,0)),0,VLOOKUP($B77,Atelier7!$B:$Z,S$1,FALSE))</f>
        <v>0</v>
      </c>
    </row>
    <row r="78" spans="1:19" x14ac:dyDescent="0.45">
      <c r="A78" s="91" t="s">
        <v>193</v>
      </c>
      <c r="B78" s="91" t="str">
        <f>Tableau1[[#This Row],[Noms ]]&amp;", "&amp;Tableau1[[#This Row],[Prénom ]]</f>
        <v>Castonguay, Johanne</v>
      </c>
      <c r="C78" s="92" t="s">
        <v>199</v>
      </c>
      <c r="D78" s="92" t="s">
        <v>200</v>
      </c>
      <c r="E78" s="84"/>
      <c r="F78" s="69"/>
      <c r="G78" s="78">
        <f>IF(ISNA(VLOOKUP($B78,Atelier1!$B:$Z,G$1,0)),0,VLOOKUP($B78,Atelier1!$B:$Z,G$1,FALSE))</f>
        <v>0</v>
      </c>
      <c r="H78" s="64"/>
      <c r="I78" s="78">
        <f>IF(ISNA(VLOOKUP($B78,Atelier2!$C:$Q,I$1,0)),0,VLOOKUP($B78,Atelier2!$C:$Q,I$1,FALSE))</f>
        <v>0</v>
      </c>
      <c r="J78" s="64"/>
      <c r="K78" s="78">
        <f>IF(ISNA(VLOOKUP($B78,Atelier3!$B:$P,K$1,0)),0,VLOOKUP($B78,Atelier3!$B:$P,K$1,FALSE))</f>
        <v>0</v>
      </c>
      <c r="L78" s="64"/>
      <c r="M78" s="78">
        <f>IF(ISNA(VLOOKUP($B78,Atelier4!$B:$P,M$1,0)),0,VLOOKUP($B78,Atelier4!$B:$P,M$1,FALSE))</f>
        <v>0</v>
      </c>
      <c r="N78" s="69" t="s">
        <v>251</v>
      </c>
      <c r="O78" s="78">
        <f>IF(ISNA(VLOOKUP($B78,Atelier5!$B:$Z,O$1,0)),0,VLOOKUP($B78,Atelier5!$B:$Z,O$1,FALSE))</f>
        <v>0</v>
      </c>
      <c r="P78" s="64"/>
      <c r="Q78" s="78">
        <f>IF(ISNA(VLOOKUP($B78,Atelier6!$B:$Z,Q$1,0)),0,VLOOKUP($B78,Atelier6!$B:$Z,Q$1,FALSE))</f>
        <v>0</v>
      </c>
      <c r="R78" s="64"/>
      <c r="S78" s="78">
        <f>IF(ISNA(VLOOKUP($B78,Atelier7!$B:$Z,S$1,0)),0,VLOOKUP($B78,Atelier7!$B:$Z,S$1,FALSE))</f>
        <v>0</v>
      </c>
    </row>
    <row r="79" spans="1:19" x14ac:dyDescent="0.45">
      <c r="A79" s="91" t="s">
        <v>193</v>
      </c>
      <c r="B79" s="91" t="str">
        <f>Tableau1[[#This Row],[Noms ]]&amp;", "&amp;Tableau1[[#This Row],[Prénom ]]</f>
        <v>Gasse, Pierre-André</v>
      </c>
      <c r="C79" s="92" t="s">
        <v>194</v>
      </c>
      <c r="D79" s="92" t="s">
        <v>195</v>
      </c>
      <c r="E79" s="84"/>
      <c r="F79" s="69"/>
      <c r="G79" s="78">
        <f>IF(ISNA(VLOOKUP($B79,Atelier1!$B:$Z,G$1,0)),0,VLOOKUP($B79,Atelier1!$B:$Z,G$1,FALSE))</f>
        <v>0</v>
      </c>
      <c r="H79" s="64" t="s">
        <v>251</v>
      </c>
      <c r="I79" s="78" t="str">
        <f>IF(ISNA(VLOOKUP($B79,Atelier2!$C:$Q,I$1,0)),0,VLOOKUP($B79,Atelier2!$C:$Q,I$1,FALSE))</f>
        <v>lionpierreag@gmail.com</v>
      </c>
      <c r="J79" s="64"/>
      <c r="K79" s="78">
        <f>IF(ISNA(VLOOKUP($B79,Atelier3!$B:$P,K$1,0)),0,VLOOKUP($B79,Atelier3!$B:$P,K$1,FALSE))</f>
        <v>0</v>
      </c>
      <c r="L79" s="64"/>
      <c r="M79" s="78">
        <f>IF(ISNA(VLOOKUP($B79,Atelier4!$B:$P,M$1,0)),0,VLOOKUP($B79,Atelier4!$B:$P,M$1,FALSE))</f>
        <v>0</v>
      </c>
      <c r="N79" s="69"/>
      <c r="O79" s="78">
        <f>IF(ISNA(VLOOKUP($B79,Atelier5!$B:$Z,O$1,0)),0,VLOOKUP($B79,Atelier5!$B:$Z,O$1,FALSE))</f>
        <v>0</v>
      </c>
      <c r="P79" s="64"/>
      <c r="Q79" s="78">
        <f>IF(ISNA(VLOOKUP($B79,Atelier6!$B:$Z,Q$1,0)),0,VLOOKUP($B79,Atelier6!$B:$Z,Q$1,FALSE))</f>
        <v>0</v>
      </c>
      <c r="R79" s="64"/>
      <c r="S79" s="78">
        <f>IF(ISNA(VLOOKUP($B79,Atelier7!$B:$Z,S$1,0)),0,VLOOKUP($B79,Atelier7!$B:$Z,S$1,FALSE))</f>
        <v>0</v>
      </c>
    </row>
    <row r="80" spans="1:19" x14ac:dyDescent="0.45">
      <c r="A80" s="91" t="s">
        <v>193</v>
      </c>
      <c r="B80" s="91" t="str">
        <f>Tableau1[[#This Row],[Noms ]]&amp;", "&amp;Tableau1[[#This Row],[Prénom ]]</f>
        <v>Lemieux, Alban</v>
      </c>
      <c r="C80" s="92" t="s">
        <v>197</v>
      </c>
      <c r="D80" s="92" t="s">
        <v>198</v>
      </c>
      <c r="E80" s="84"/>
      <c r="F80" s="69"/>
      <c r="G80" s="78">
        <f>IF(ISNA(VLOOKUP($B80,Atelier1!$B:$Z,G$1,0)),0,VLOOKUP($B80,Atelier1!$B:$Z,G$1,FALSE))</f>
        <v>0</v>
      </c>
      <c r="H80" s="64"/>
      <c r="I80" s="78">
        <f>IF(ISNA(VLOOKUP($B80,Atelier2!$C:$Q,I$1,0)),0,VLOOKUP($B80,Atelier2!$C:$Q,I$1,FALSE))</f>
        <v>0</v>
      </c>
      <c r="J80" s="64"/>
      <c r="K80" s="78">
        <f>IF(ISNA(VLOOKUP($B80,Atelier3!$B:$P,K$1,0)),0,VLOOKUP($B80,Atelier3!$B:$P,K$1,FALSE))</f>
        <v>0</v>
      </c>
      <c r="L80" s="64"/>
      <c r="M80" s="78">
        <f>IF(ISNA(VLOOKUP($B80,Atelier4!$B:$P,M$1,0)),0,VLOOKUP($B80,Atelier4!$B:$P,M$1,FALSE))</f>
        <v>0</v>
      </c>
      <c r="N80" s="69"/>
      <c r="O80" s="78">
        <f>IF(ISNA(VLOOKUP($B80,Atelier5!$B:$Z,O$1,0)),0,VLOOKUP($B80,Atelier5!$B:$Z,O$1,FALSE))</f>
        <v>0</v>
      </c>
      <c r="P80" s="64" t="s">
        <v>251</v>
      </c>
      <c r="Q80" s="78">
        <f>IF(ISNA(VLOOKUP($B80,Atelier6!$B:$Z,Q$1,0)),0,VLOOKUP($B80,Atelier6!$B:$Z,Q$1,FALSE))</f>
        <v>0</v>
      </c>
      <c r="R80" s="64"/>
      <c r="S80" s="78">
        <f>IF(ISNA(VLOOKUP($B80,Atelier7!$B:$Z,S$1,0)),0,VLOOKUP($B80,Atelier7!$B:$Z,S$1,FALSE))</f>
        <v>0</v>
      </c>
    </row>
    <row r="81" spans="1:19" x14ac:dyDescent="0.45">
      <c r="A81" s="91" t="s">
        <v>193</v>
      </c>
      <c r="B81" s="91" t="str">
        <f>Tableau1[[#This Row],[Noms ]]&amp;", "&amp;Tableau1[[#This Row],[Prénom ]]</f>
        <v>Richard, Marc</v>
      </c>
      <c r="C81" s="92" t="s">
        <v>98</v>
      </c>
      <c r="D81" s="92" t="s">
        <v>205</v>
      </c>
      <c r="E81" s="84"/>
      <c r="F81" s="69"/>
      <c r="G81" s="78">
        <f>IF(ISNA(VLOOKUP($B81,Atelier1!$B:$Z,G$1,0)),0,VLOOKUP($B81,Atelier1!$B:$Z,G$1,FALSE))</f>
        <v>0</v>
      </c>
      <c r="H81" s="64"/>
      <c r="I81" s="78">
        <f>IF(ISNA(VLOOKUP($B81,Atelier2!$C:$Q,I$1,0)),0,VLOOKUP($B81,Atelier2!$C:$Q,I$1,FALSE))</f>
        <v>0</v>
      </c>
      <c r="J81" s="64"/>
      <c r="K81" s="78">
        <f>IF(ISNA(VLOOKUP($B81,Atelier3!$B:$P,K$1,0)),0,VLOOKUP($B81,Atelier3!$B:$P,K$1,FALSE))</f>
        <v>0</v>
      </c>
      <c r="L81" s="64"/>
      <c r="M81" s="78">
        <f>IF(ISNA(VLOOKUP($B81,Atelier4!$B:$P,M$1,0)),0,VLOOKUP($B81,Atelier4!$B:$P,M$1,FALSE))</f>
        <v>0</v>
      </c>
      <c r="N81" s="69" t="s">
        <v>251</v>
      </c>
      <c r="O81" s="78">
        <f>IF(ISNA(VLOOKUP($B81,Atelier5!$B:$Z,O$1,0)),0,VLOOKUP($B81,Atelier5!$B:$Z,O$1,FALSE))</f>
        <v>0</v>
      </c>
      <c r="P81" s="64"/>
      <c r="Q81" s="78">
        <f>IF(ISNA(VLOOKUP($B81,Atelier6!$B:$Z,Q$1,0)),0,VLOOKUP($B81,Atelier6!$B:$Z,Q$1,FALSE))</f>
        <v>0</v>
      </c>
      <c r="R81" s="64"/>
      <c r="S81" s="78">
        <f>IF(ISNA(VLOOKUP($B81,Atelier7!$B:$Z,S$1,0)),0,VLOOKUP($B81,Atelier7!$B:$Z,S$1,FALSE))</f>
        <v>0</v>
      </c>
    </row>
    <row r="82" spans="1:19" x14ac:dyDescent="0.45">
      <c r="A82" s="91" t="s">
        <v>193</v>
      </c>
      <c r="B82" s="91" t="str">
        <f>Tableau1[[#This Row],[Noms ]]&amp;", "&amp;Tableau1[[#This Row],[Prénom ]]</f>
        <v>Robinson, Marie-Josée</v>
      </c>
      <c r="C82" s="92" t="s">
        <v>203</v>
      </c>
      <c r="D82" s="92" t="s">
        <v>204</v>
      </c>
      <c r="E82" s="84"/>
      <c r="F82" s="69"/>
      <c r="G82" s="78">
        <f>IF(ISNA(VLOOKUP($B82,Atelier1!$B:$Z,G$1,0)),0,VLOOKUP($B82,Atelier1!$B:$Z,G$1,FALSE))</f>
        <v>0</v>
      </c>
      <c r="H82" s="64" t="s">
        <v>251</v>
      </c>
      <c r="I82" s="78" t="str">
        <f>IF(ISNA(VLOOKUP($B82,Atelier2!$C:$Q,I$1,0)),0,VLOOKUP($B82,Atelier2!$C:$Q,I$1,FALSE))</f>
        <v xml:space="preserve">tara13@telus.net; </v>
      </c>
      <c r="J82" s="64"/>
      <c r="K82" s="78">
        <f>IF(ISNA(VLOOKUP($B82,Atelier3!$B:$P,K$1,0)),0,VLOOKUP($B82,Atelier3!$B:$P,K$1,FALSE))</f>
        <v>0</v>
      </c>
      <c r="L82" s="64"/>
      <c r="M82" s="78">
        <f>IF(ISNA(VLOOKUP($B82,Atelier4!$B:$P,M$1,0)),0,VLOOKUP($B82,Atelier4!$B:$P,M$1,FALSE))</f>
        <v>0</v>
      </c>
      <c r="N82" s="69"/>
      <c r="O82" s="78">
        <f>IF(ISNA(VLOOKUP($B82,Atelier5!$B:$Z,O$1,0)),0,VLOOKUP($B82,Atelier5!$B:$Z,O$1,FALSE))</f>
        <v>0</v>
      </c>
      <c r="P82" s="64"/>
      <c r="Q82" s="78">
        <f>IF(ISNA(VLOOKUP($B82,Atelier6!$B:$Z,Q$1,0)),0,VLOOKUP($B82,Atelier6!$B:$Z,Q$1,FALSE))</f>
        <v>0</v>
      </c>
      <c r="R82" s="64"/>
      <c r="S82" s="78">
        <f>IF(ISNA(VLOOKUP($B82,Atelier7!$B:$Z,S$1,0)),0,VLOOKUP($B82,Atelier7!$B:$Z,S$1,FALSE))</f>
        <v>0</v>
      </c>
    </row>
    <row r="83" spans="1:19" x14ac:dyDescent="0.45">
      <c r="A83" s="91" t="s">
        <v>193</v>
      </c>
      <c r="B83" s="91" t="str">
        <f>Tableau1[[#This Row],[Noms ]]&amp;", "&amp;Tableau1[[#This Row],[Prénom ]]</f>
        <v>St-Laurent, Sylvain</v>
      </c>
      <c r="C83" s="92" t="s">
        <v>196</v>
      </c>
      <c r="D83" s="92" t="s">
        <v>64</v>
      </c>
      <c r="E83" s="84"/>
      <c r="F83" s="69" t="s">
        <v>251</v>
      </c>
      <c r="G83" s="78">
        <f>IF(ISNA(VLOOKUP($B83,Atelier1!$B:$Z,G$1,0)),0,VLOOKUP($B83,Atelier1!$B:$Z,G$1,FALSE))</f>
        <v>0</v>
      </c>
      <c r="H83" s="64"/>
      <c r="I83" s="78">
        <f>IF(ISNA(VLOOKUP($B83,Atelier2!$C:$Q,I$1,0)),0,VLOOKUP($B83,Atelier2!$C:$Q,I$1,FALSE))</f>
        <v>0</v>
      </c>
      <c r="J83" s="64"/>
      <c r="K83" s="78">
        <f>IF(ISNA(VLOOKUP($B83,Atelier3!$B:$P,K$1,0)),0,VLOOKUP($B83,Atelier3!$B:$P,K$1,FALSE))</f>
        <v>0</v>
      </c>
      <c r="L83" s="64"/>
      <c r="M83" s="78">
        <f>IF(ISNA(VLOOKUP($B83,Atelier4!$B:$P,M$1,0)),0,VLOOKUP($B83,Atelier4!$B:$P,M$1,FALSE))</f>
        <v>0</v>
      </c>
      <c r="N83" s="69"/>
      <c r="O83" s="78">
        <f>IF(ISNA(VLOOKUP($B83,Atelier5!$B:$Z,O$1,0)),0,VLOOKUP($B83,Atelier5!$B:$Z,O$1,FALSE))</f>
        <v>0</v>
      </c>
      <c r="P83" s="64"/>
      <c r="Q83" s="78">
        <f>IF(ISNA(VLOOKUP($B83,Atelier6!$B:$Z,Q$1,0)),0,VLOOKUP($B83,Atelier6!$B:$Z,Q$1,FALSE))</f>
        <v>0</v>
      </c>
      <c r="R83" s="64"/>
      <c r="S83" s="78">
        <f>IF(ISNA(VLOOKUP($B83,Atelier7!$B:$Z,S$1,0)),0,VLOOKUP($B83,Atelier7!$B:$Z,S$1,FALSE))</f>
        <v>0</v>
      </c>
    </row>
    <row r="84" spans="1:19" x14ac:dyDescent="0.45">
      <c r="A84" s="91" t="s">
        <v>2</v>
      </c>
      <c r="B84" s="91" t="str">
        <f>Tableau1[[#This Row],[Noms ]]&amp;", "&amp;Tableau1[[#This Row],[Prénom ]]</f>
        <v>Gauthier, Julie</v>
      </c>
      <c r="C84" s="92" t="s">
        <v>8</v>
      </c>
      <c r="D84" s="92" t="s">
        <v>9</v>
      </c>
      <c r="E84" s="84"/>
      <c r="F84" s="69" t="s">
        <v>251</v>
      </c>
      <c r="G84" s="78">
        <f>IF(ISNA(VLOOKUP($B84,Atelier1!$B:$Z,G$1,0)),0,VLOOKUP($B84,Atelier1!$B:$Z,G$1,FALSE))</f>
        <v>0</v>
      </c>
      <c r="H84" s="64"/>
      <c r="I84" s="78">
        <f>IF(ISNA(VLOOKUP($B84,Atelier2!$C:$Q,I$1,0)),0,VLOOKUP($B84,Atelier2!$C:$Q,I$1,FALSE))</f>
        <v>0</v>
      </c>
      <c r="J84" s="64"/>
      <c r="K84" s="78">
        <f>IF(ISNA(VLOOKUP($B84,Atelier3!$B:$P,K$1,0)),0,VLOOKUP($B84,Atelier3!$B:$P,K$1,FALSE))</f>
        <v>0</v>
      </c>
      <c r="L84" s="64"/>
      <c r="M84" s="78">
        <f>IF(ISNA(VLOOKUP($B84,Atelier4!$B:$P,M$1,0)),0,VLOOKUP($B84,Atelier4!$B:$P,M$1,FALSE))</f>
        <v>0</v>
      </c>
      <c r="N84" s="69"/>
      <c r="O84" s="78">
        <f>IF(ISNA(VLOOKUP($B84,Atelier5!$B:$Z,O$1,0)),0,VLOOKUP($B84,Atelier5!$B:$Z,O$1,FALSE))</f>
        <v>0</v>
      </c>
      <c r="P84" s="64"/>
      <c r="Q84" s="78">
        <f>IF(ISNA(VLOOKUP($B84,Atelier6!$B:$Z,Q$1,0)),0,VLOOKUP($B84,Atelier6!$B:$Z,Q$1,FALSE))</f>
        <v>0</v>
      </c>
      <c r="R84" s="64"/>
      <c r="S84" s="78">
        <f>IF(ISNA(VLOOKUP($B84,Atelier7!$B:$Z,S$1,0)),0,VLOOKUP($B84,Atelier7!$B:$Z,S$1,FALSE))</f>
        <v>0</v>
      </c>
    </row>
    <row r="85" spans="1:19" x14ac:dyDescent="0.45">
      <c r="A85" s="91" t="s">
        <v>2</v>
      </c>
      <c r="B85" s="91" t="str">
        <f>Tableau1[[#This Row],[Noms ]]&amp;", "&amp;Tableau1[[#This Row],[Prénom ]]</f>
        <v>Minville , André</v>
      </c>
      <c r="C85" s="92" t="s">
        <v>3</v>
      </c>
      <c r="D85" s="92" t="s">
        <v>7</v>
      </c>
      <c r="E85" s="84"/>
      <c r="F85" s="69"/>
      <c r="G85" s="78">
        <f>IF(ISNA(VLOOKUP($B85,Atelier1!$B:$Z,G$1,0)),0,VLOOKUP($B85,Atelier1!$B:$Z,G$1,FALSE))</f>
        <v>0</v>
      </c>
      <c r="H85" s="64"/>
      <c r="I85" s="78">
        <f>IF(ISNA(VLOOKUP($B85,Atelier2!$C:$Q,I$1,0)),0,VLOOKUP($B85,Atelier2!$C:$Q,I$1,FALSE))</f>
        <v>0</v>
      </c>
      <c r="J85" s="64"/>
      <c r="K85" s="78">
        <f>IF(ISNA(VLOOKUP($B85,Atelier3!$B:$P,K$1,0)),0,VLOOKUP($B85,Atelier3!$B:$P,K$1,FALSE))</f>
        <v>0</v>
      </c>
      <c r="L85" s="64"/>
      <c r="M85" s="78">
        <f>IF(ISNA(VLOOKUP($B85,Atelier4!$B:$P,M$1,0)),0,VLOOKUP($B85,Atelier4!$B:$P,M$1,FALSE))</f>
        <v>0</v>
      </c>
      <c r="N85" s="69" t="s">
        <v>251</v>
      </c>
      <c r="O85" s="78">
        <f>IF(ISNA(VLOOKUP($B85,Atelier5!$B:$Z,O$1,0)),0,VLOOKUP($B85,Atelier5!$B:$Z,O$1,FALSE))</f>
        <v>0</v>
      </c>
      <c r="P85" s="64"/>
      <c r="Q85" s="78">
        <f>IF(ISNA(VLOOKUP($B85,Atelier6!$B:$Z,Q$1,0)),0,VLOOKUP($B85,Atelier6!$B:$Z,Q$1,FALSE))</f>
        <v>0</v>
      </c>
      <c r="R85" s="64"/>
      <c r="S85" s="78">
        <f>IF(ISNA(VLOOKUP($B85,Atelier7!$B:$Z,S$1,0)),0,VLOOKUP($B85,Atelier7!$B:$Z,S$1,FALSE))</f>
        <v>0</v>
      </c>
    </row>
    <row r="86" spans="1:19" x14ac:dyDescent="0.45">
      <c r="A86" s="91" t="s">
        <v>2</v>
      </c>
      <c r="B86" s="91" t="str">
        <f>Tableau1[[#This Row],[Noms ]]&amp;", "&amp;Tableau1[[#This Row],[Prénom ]]</f>
        <v>Minville , Nathaniel</v>
      </c>
      <c r="C86" s="92" t="s">
        <v>3</v>
      </c>
      <c r="D86" s="92" t="s">
        <v>4</v>
      </c>
      <c r="E86" s="84"/>
      <c r="F86" s="69"/>
      <c r="G86" s="78">
        <f>IF(ISNA(VLOOKUP($B86,Atelier1!$B:$Z,G$1,0)),0,VLOOKUP($B86,Atelier1!$B:$Z,G$1,FALSE))</f>
        <v>0</v>
      </c>
      <c r="H86" s="64"/>
      <c r="I86" s="78">
        <f>IF(ISNA(VLOOKUP($B86,Atelier2!$C:$Q,I$1,0)),0,VLOOKUP($B86,Atelier2!$C:$Q,I$1,FALSE))</f>
        <v>0</v>
      </c>
      <c r="J86" s="64"/>
      <c r="K86" s="78">
        <f>IF(ISNA(VLOOKUP($B86,Atelier3!$B:$P,K$1,0)),0,VLOOKUP($B86,Atelier3!$B:$P,K$1,FALSE))</f>
        <v>0</v>
      </c>
      <c r="L86" s="64" t="s">
        <v>251</v>
      </c>
      <c r="M86" s="78">
        <f>IF(ISNA(VLOOKUP($B86,Atelier4!$B:$P,M$1,0)),0,VLOOKUP($B86,Atelier4!$B:$P,M$1,FALSE))</f>
        <v>0</v>
      </c>
      <c r="N86" s="69"/>
      <c r="O86" s="78">
        <f>IF(ISNA(VLOOKUP($B86,Atelier5!$B:$Z,O$1,0)),0,VLOOKUP($B86,Atelier5!$B:$Z,O$1,FALSE))</f>
        <v>0</v>
      </c>
      <c r="P86" s="64"/>
      <c r="Q86" s="78">
        <f>IF(ISNA(VLOOKUP($B86,Atelier6!$B:$Z,Q$1,0)),0,VLOOKUP($B86,Atelier6!$B:$Z,Q$1,FALSE))</f>
        <v>0</v>
      </c>
      <c r="R86" s="64"/>
      <c r="S86" s="78">
        <f>IF(ISNA(VLOOKUP($B86,Atelier7!$B:$Z,S$1,0)),0,VLOOKUP($B86,Atelier7!$B:$Z,S$1,FALSE))</f>
        <v>0</v>
      </c>
    </row>
    <row r="87" spans="1:19" x14ac:dyDescent="0.45">
      <c r="A87" s="91" t="s">
        <v>2</v>
      </c>
      <c r="B87" s="91" t="str">
        <f>Tableau1[[#This Row],[Noms ]]&amp;", "&amp;Tableau1[[#This Row],[Prénom ]]</f>
        <v>St-Pierre, Kathy</v>
      </c>
      <c r="C87" s="92" t="s">
        <v>5</v>
      </c>
      <c r="D87" s="92" t="s">
        <v>6</v>
      </c>
      <c r="E87" s="84"/>
      <c r="F87" s="69"/>
      <c r="G87" s="78">
        <f>IF(ISNA(VLOOKUP($B87,Atelier1!$B:$Z,G$1,0)),0,VLOOKUP($B87,Atelier1!$B:$Z,G$1,FALSE))</f>
        <v>0</v>
      </c>
      <c r="H87" s="64" t="s">
        <v>251</v>
      </c>
      <c r="I87" s="78" t="str">
        <f>IF(ISNA(VLOOKUP($B87,Atelier2!$C:$Q,I$1,0)),0,VLOOKUP($B87,Atelier2!$C:$Q,I$1,FALSE))</f>
        <v>st_pierrekathy@hotmail.com;</v>
      </c>
      <c r="J87" s="64"/>
      <c r="K87" s="78">
        <f>IF(ISNA(VLOOKUP($B87,Atelier3!$B:$P,K$1,0)),0,VLOOKUP($B87,Atelier3!$B:$P,K$1,FALSE))</f>
        <v>0</v>
      </c>
      <c r="L87" s="64"/>
      <c r="M87" s="78">
        <f>IF(ISNA(VLOOKUP($B87,Atelier4!$B:$P,M$1,0)),0,VLOOKUP($B87,Atelier4!$B:$P,M$1,FALSE))</f>
        <v>0</v>
      </c>
      <c r="N87" s="69"/>
      <c r="O87" s="78">
        <f>IF(ISNA(VLOOKUP($B87,Atelier5!$B:$Z,O$1,0)),0,VLOOKUP($B87,Atelier5!$B:$Z,O$1,FALSE))</f>
        <v>0</v>
      </c>
      <c r="P87" s="64"/>
      <c r="Q87" s="78">
        <f>IF(ISNA(VLOOKUP($B87,Atelier6!$B:$Z,Q$1,0)),0,VLOOKUP($B87,Atelier6!$B:$Z,Q$1,FALSE))</f>
        <v>0</v>
      </c>
      <c r="R87" s="64"/>
      <c r="S87" s="78">
        <f>IF(ISNA(VLOOKUP($B87,Atelier7!$B:$Z,S$1,0)),0,VLOOKUP($B87,Atelier7!$B:$Z,S$1,FALSE))</f>
        <v>0</v>
      </c>
    </row>
    <row r="88" spans="1:19" x14ac:dyDescent="0.45">
      <c r="A88" s="91" t="s">
        <v>60</v>
      </c>
      <c r="B88" s="91" t="str">
        <f>Tableau1[[#This Row],[Noms ]]&amp;", "&amp;Tableau1[[#This Row],[Prénom ]]</f>
        <v>Chapados, Louise</v>
      </c>
      <c r="C88" s="92" t="s">
        <v>61</v>
      </c>
      <c r="D88" s="92" t="s">
        <v>62</v>
      </c>
      <c r="E88" s="84"/>
      <c r="F88" s="69"/>
      <c r="G88" s="78">
        <f>IF(ISNA(VLOOKUP($B88,Atelier1!$B:$Z,G$1,0)),0,VLOOKUP($B88,Atelier1!$B:$Z,G$1,FALSE))</f>
        <v>0</v>
      </c>
      <c r="H88" s="64" t="s">
        <v>251</v>
      </c>
      <c r="I88" s="78" t="str">
        <f>IF(ISNA(VLOOKUP($B88,Atelier2!$C:$Q,I$1,0)),0,VLOOKUP($B88,Atelier2!$C:$Q,I$1,FALSE))</f>
        <v>secretaire.lions.paspebiac@gmail.com</v>
      </c>
      <c r="J88" s="64"/>
      <c r="K88" s="78">
        <f>IF(ISNA(VLOOKUP($B88,Atelier3!$B:$P,K$1,0)),0,VLOOKUP($B88,Atelier3!$B:$P,K$1,FALSE))</f>
        <v>0</v>
      </c>
      <c r="L88" s="64"/>
      <c r="M88" s="78">
        <f>IF(ISNA(VLOOKUP($B88,Atelier4!$B:$P,M$1,0)),0,VLOOKUP($B88,Atelier4!$B:$P,M$1,FALSE))</f>
        <v>0</v>
      </c>
      <c r="N88" s="69"/>
      <c r="O88" s="78">
        <f>IF(ISNA(VLOOKUP($B88,Atelier5!$B:$Z,O$1,0)),0,VLOOKUP($B88,Atelier5!$B:$Z,O$1,FALSE))</f>
        <v>0</v>
      </c>
      <c r="P88" s="64"/>
      <c r="Q88" s="78">
        <f>IF(ISNA(VLOOKUP($B88,Atelier6!$B:$Z,Q$1,0)),0,VLOOKUP($B88,Atelier6!$B:$Z,Q$1,FALSE))</f>
        <v>0</v>
      </c>
      <c r="R88" s="64"/>
      <c r="S88" s="78">
        <f>IF(ISNA(VLOOKUP($B88,Atelier7!$B:$Z,S$1,0)),0,VLOOKUP($B88,Atelier7!$B:$Z,S$1,FALSE))</f>
        <v>0</v>
      </c>
    </row>
    <row r="89" spans="1:19" x14ac:dyDescent="0.45">
      <c r="A89" s="91" t="s">
        <v>60</v>
      </c>
      <c r="B89" s="91" t="str">
        <f>Tableau1[[#This Row],[Noms ]]&amp;", "&amp;Tableau1[[#This Row],[Prénom ]]</f>
        <v>Loisel, Sylvain</v>
      </c>
      <c r="C89" s="92" t="s">
        <v>63</v>
      </c>
      <c r="D89" s="92" t="s">
        <v>64</v>
      </c>
      <c r="E89" s="84"/>
      <c r="F89" s="69"/>
      <c r="G89" s="78">
        <f>IF(ISNA(VLOOKUP($B89,Atelier1!$B:$Z,G$1,0)),0,VLOOKUP($B89,Atelier1!$B:$Z,G$1,FALSE))</f>
        <v>0</v>
      </c>
      <c r="H89" s="64"/>
      <c r="I89" s="78">
        <f>IF(ISNA(VLOOKUP($B89,Atelier2!$C:$Q,I$1,0)),0,VLOOKUP($B89,Atelier2!$C:$Q,I$1,FALSE))</f>
        <v>0</v>
      </c>
      <c r="J89" s="64"/>
      <c r="K89" s="78">
        <f>IF(ISNA(VLOOKUP($B89,Atelier3!$B:$P,K$1,0)),0,VLOOKUP($B89,Atelier3!$B:$P,K$1,FALSE))</f>
        <v>0</v>
      </c>
      <c r="L89" s="64"/>
      <c r="M89" s="78">
        <f>IF(ISNA(VLOOKUP($B89,Atelier4!$B:$P,M$1,0)),0,VLOOKUP($B89,Atelier4!$B:$P,M$1,FALSE))</f>
        <v>0</v>
      </c>
      <c r="N89" s="69" t="s">
        <v>251</v>
      </c>
      <c r="O89" s="78">
        <f>IF(ISNA(VLOOKUP($B89,Atelier5!$B:$Z,O$1,0)),0,VLOOKUP($B89,Atelier5!$B:$Z,O$1,FALSE))</f>
        <v>0</v>
      </c>
      <c r="P89" s="64"/>
      <c r="Q89" s="78">
        <f>IF(ISNA(VLOOKUP($B89,Atelier6!$B:$Z,Q$1,0)),0,VLOOKUP($B89,Atelier6!$B:$Z,Q$1,FALSE))</f>
        <v>0</v>
      </c>
      <c r="R89" s="64"/>
      <c r="S89" s="78">
        <f>IF(ISNA(VLOOKUP($B89,Atelier7!$B:$Z,S$1,0)),0,VLOOKUP($B89,Atelier7!$B:$Z,S$1,FALSE))</f>
        <v>0</v>
      </c>
    </row>
    <row r="90" spans="1:19" x14ac:dyDescent="0.45">
      <c r="A90" s="91" t="s">
        <v>220</v>
      </c>
      <c r="B90" s="91" t="str">
        <f>Tableau1[[#This Row],[Noms ]]&amp;", "&amp;Tableau1[[#This Row],[Prénom ]]</f>
        <v>Poirier, Jean-Marie</v>
      </c>
      <c r="C90" s="92" t="s">
        <v>221</v>
      </c>
      <c r="D90" s="92" t="s">
        <v>222</v>
      </c>
      <c r="E90" s="84"/>
      <c r="F90" s="69"/>
      <c r="G90" s="78">
        <f>IF(ISNA(VLOOKUP($B90,Atelier1!$B:$Z,G$1,0)),0,VLOOKUP($B90,Atelier1!$B:$Z,G$1,FALSE))</f>
        <v>0</v>
      </c>
      <c r="H90" s="64"/>
      <c r="I90" s="78">
        <f>IF(ISNA(VLOOKUP($B90,Atelier2!$C:$Q,I$1,0)),0,VLOOKUP($B90,Atelier2!$C:$Q,I$1,FALSE))</f>
        <v>0</v>
      </c>
      <c r="J90" s="64"/>
      <c r="K90" s="78">
        <f>IF(ISNA(VLOOKUP($B90,Atelier3!$B:$P,K$1,0)),0,VLOOKUP($B90,Atelier3!$B:$P,K$1,FALSE))</f>
        <v>0</v>
      </c>
      <c r="L90" s="64"/>
      <c r="M90" s="78">
        <f>IF(ISNA(VLOOKUP($B90,Atelier4!$B:$P,M$1,0)),0,VLOOKUP($B90,Atelier4!$B:$P,M$1,FALSE))</f>
        <v>0</v>
      </c>
      <c r="N90" s="69"/>
      <c r="O90" s="78">
        <f>IF(ISNA(VLOOKUP($B90,Atelier5!$B:$Z,O$1,0)),0,VLOOKUP($B90,Atelier5!$B:$Z,O$1,FALSE))</f>
        <v>0</v>
      </c>
      <c r="P90" s="64" t="s">
        <v>251</v>
      </c>
      <c r="Q90" s="78">
        <f>IF(ISNA(VLOOKUP($B90,Atelier6!$B:$Z,Q$1,0)),0,VLOOKUP($B90,Atelier6!$B:$Z,Q$1,FALSE))</f>
        <v>0</v>
      </c>
      <c r="R90" s="64"/>
      <c r="S90" s="78">
        <f>IF(ISNA(VLOOKUP($B90,Atelier7!$B:$Z,S$1,0)),0,VLOOKUP($B90,Atelier7!$B:$Z,S$1,FALSE))</f>
        <v>0</v>
      </c>
    </row>
    <row r="91" spans="1:19" x14ac:dyDescent="0.45">
      <c r="A91" s="91" t="s">
        <v>220</v>
      </c>
      <c r="B91" s="91" t="str">
        <f>Tableau1[[#This Row],[Noms ]]&amp;", "&amp;Tableau1[[#This Row],[Prénom ]]</f>
        <v>Therriault, Guy</v>
      </c>
      <c r="C91" s="92" t="s">
        <v>223</v>
      </c>
      <c r="D91" s="92" t="s">
        <v>37</v>
      </c>
      <c r="E91" s="84"/>
      <c r="F91" s="69" t="s">
        <v>251</v>
      </c>
      <c r="G91" s="78">
        <f>IF(ISNA(VLOOKUP($B91,Atelier1!$B:$Z,G$1,0)),0,VLOOKUP($B91,Atelier1!$B:$Z,G$1,FALSE))</f>
        <v>0</v>
      </c>
      <c r="H91" s="64"/>
      <c r="I91" s="78">
        <f>IF(ISNA(VLOOKUP($B91,Atelier2!$C:$Q,I$1,0)),0,VLOOKUP($B91,Atelier2!$C:$Q,I$1,FALSE))</f>
        <v>0</v>
      </c>
      <c r="J91" s="64"/>
      <c r="K91" s="78">
        <f>IF(ISNA(VLOOKUP($B91,Atelier3!$B:$P,K$1,0)),0,VLOOKUP($B91,Atelier3!$B:$P,K$1,FALSE))</f>
        <v>0</v>
      </c>
      <c r="L91" s="64"/>
      <c r="M91" s="78">
        <f>IF(ISNA(VLOOKUP($B91,Atelier4!$B:$P,M$1,0)),0,VLOOKUP($B91,Atelier4!$B:$P,M$1,FALSE))</f>
        <v>0</v>
      </c>
      <c r="N91" s="69"/>
      <c r="O91" s="78">
        <f>IF(ISNA(VLOOKUP($B91,Atelier5!$B:$Z,O$1,0)),0,VLOOKUP($B91,Atelier5!$B:$Z,O$1,FALSE))</f>
        <v>0</v>
      </c>
      <c r="P91" s="64"/>
      <c r="Q91" s="78">
        <f>IF(ISNA(VLOOKUP($B91,Atelier6!$B:$Z,Q$1,0)),0,VLOOKUP($B91,Atelier6!$B:$Z,Q$1,FALSE))</f>
        <v>0</v>
      </c>
      <c r="R91" s="64"/>
      <c r="S91" s="78">
        <f>IF(ISNA(VLOOKUP($B91,Atelier7!$B:$Z,S$1,0)),0,VLOOKUP($B91,Atelier7!$B:$Z,S$1,FALSE))</f>
        <v>0</v>
      </c>
    </row>
    <row r="92" spans="1:19" x14ac:dyDescent="0.45">
      <c r="A92" s="91" t="s">
        <v>144</v>
      </c>
      <c r="B92" s="91" t="str">
        <f>Tableau1[[#This Row],[Noms ]]&amp;", "&amp;Tableau1[[#This Row],[Prénom ]]</f>
        <v>Girard, Lyne</v>
      </c>
      <c r="C92" s="92" t="s">
        <v>24</v>
      </c>
      <c r="D92" s="92" t="s">
        <v>139</v>
      </c>
      <c r="E92" s="84"/>
      <c r="F92" s="69"/>
      <c r="G92" s="78">
        <f>IF(ISNA(VLOOKUP($B92,Atelier1!$B:$Z,G$1,0)),0,VLOOKUP($B92,Atelier1!$B:$Z,G$1,FALSE))</f>
        <v>0</v>
      </c>
      <c r="H92" s="64" t="s">
        <v>251</v>
      </c>
      <c r="I92" s="78" t="str">
        <f>IF(ISNA(VLOOKUP($B92,Atelier2!$C:$Q,I$1,0)),0,VLOOKUP($B92,Atelier2!$C:$Q,I$1,FALSE))</f>
        <v>lyne.girard8@gmail.com</v>
      </c>
      <c r="J92" s="64"/>
      <c r="K92" s="78">
        <f>IF(ISNA(VLOOKUP($B92,Atelier3!$B:$P,K$1,0)),0,VLOOKUP($B92,Atelier3!$B:$P,K$1,FALSE))</f>
        <v>0</v>
      </c>
      <c r="L92" s="64"/>
      <c r="M92" s="78">
        <f>IF(ISNA(VLOOKUP($B92,Atelier4!$B:$P,M$1,0)),0,VLOOKUP($B92,Atelier4!$B:$P,M$1,FALSE))</f>
        <v>0</v>
      </c>
      <c r="N92" s="69"/>
      <c r="O92" s="78">
        <f>IF(ISNA(VLOOKUP($B92,Atelier5!$B:$Z,O$1,0)),0,VLOOKUP($B92,Atelier5!$B:$Z,O$1,FALSE))</f>
        <v>0</v>
      </c>
      <c r="P92" s="64"/>
      <c r="Q92" s="78">
        <f>IF(ISNA(VLOOKUP($B92,Atelier6!$B:$Z,Q$1,0)),0,VLOOKUP($B92,Atelier6!$B:$Z,Q$1,FALSE))</f>
        <v>0</v>
      </c>
      <c r="R92" s="64"/>
      <c r="S92" s="78">
        <f>IF(ISNA(VLOOKUP($B92,Atelier7!$B:$Z,S$1,0)),0,VLOOKUP($B92,Atelier7!$B:$Z,S$1,FALSE))</f>
        <v>0</v>
      </c>
    </row>
    <row r="93" spans="1:19" x14ac:dyDescent="0.45">
      <c r="A93" s="91" t="s">
        <v>144</v>
      </c>
      <c r="B93" s="91" t="str">
        <f>Tableau1[[#This Row],[Noms ]]&amp;", "&amp;Tableau1[[#This Row],[Prénom ]]</f>
        <v>Milliner, Bertrand</v>
      </c>
      <c r="C93" s="92" t="s">
        <v>145</v>
      </c>
      <c r="D93" s="92" t="s">
        <v>146</v>
      </c>
      <c r="E93" s="84"/>
      <c r="F93" s="69"/>
      <c r="G93" s="78">
        <f>IF(ISNA(VLOOKUP($B93,Atelier1!$B:$Z,G$1,0)),0,VLOOKUP($B93,Atelier1!$B:$Z,G$1,FALSE))</f>
        <v>0</v>
      </c>
      <c r="H93" s="64"/>
      <c r="I93" s="78">
        <f>IF(ISNA(VLOOKUP($B93,Atelier2!$C:$Q,I$1,0)),0,VLOOKUP($B93,Atelier2!$C:$Q,I$1,FALSE))</f>
        <v>0</v>
      </c>
      <c r="J93" s="64" t="s">
        <v>251</v>
      </c>
      <c r="K93" s="78">
        <f>IF(ISNA(VLOOKUP($B93,Atelier3!$B:$P,K$1,0)),0,VLOOKUP($B93,Atelier3!$B:$P,K$1,FALSE))</f>
        <v>0</v>
      </c>
      <c r="L93" s="64"/>
      <c r="M93" s="78">
        <f>IF(ISNA(VLOOKUP($B93,Atelier4!$B:$P,M$1,0)),0,VLOOKUP($B93,Atelier4!$B:$P,M$1,FALSE))</f>
        <v>0</v>
      </c>
      <c r="N93" s="69"/>
      <c r="O93" s="78">
        <f>IF(ISNA(VLOOKUP($B93,Atelier5!$B:$Z,O$1,0)),0,VLOOKUP($B93,Atelier5!$B:$Z,O$1,FALSE))</f>
        <v>0</v>
      </c>
      <c r="P93" s="64"/>
      <c r="Q93" s="78">
        <f>IF(ISNA(VLOOKUP($B93,Atelier6!$B:$Z,Q$1,0)),0,VLOOKUP($B93,Atelier6!$B:$Z,Q$1,FALSE))</f>
        <v>0</v>
      </c>
      <c r="R93" s="64"/>
      <c r="S93" s="78">
        <f>IF(ISNA(VLOOKUP($B93,Atelier7!$B:$Z,S$1,0)),0,VLOOKUP($B93,Atelier7!$B:$Z,S$1,FALSE))</f>
        <v>0</v>
      </c>
    </row>
    <row r="94" spans="1:19" x14ac:dyDescent="0.45">
      <c r="A94" s="91" t="s">
        <v>173</v>
      </c>
      <c r="B94" s="91" t="str">
        <f>Tableau1[[#This Row],[Noms ]]&amp;", "&amp;Tableau1[[#This Row],[Prénom ]]</f>
        <v>Blouin, Linda</v>
      </c>
      <c r="C94" s="92" t="s">
        <v>179</v>
      </c>
      <c r="D94" s="92" t="s">
        <v>180</v>
      </c>
      <c r="E94" s="84"/>
      <c r="F94" s="69"/>
      <c r="G94" s="78">
        <f>IF(ISNA(VLOOKUP($B94,Atelier1!$B:$Z,G$1,0)),0,VLOOKUP($B94,Atelier1!$B:$Z,G$1,FALSE))</f>
        <v>0</v>
      </c>
      <c r="H94" s="64"/>
      <c r="I94" s="78">
        <f>IF(ISNA(VLOOKUP($B94,Atelier2!$C:$Q,I$1,0)),0,VLOOKUP($B94,Atelier2!$C:$Q,I$1,FALSE))</f>
        <v>0</v>
      </c>
      <c r="J94" s="64"/>
      <c r="K94" s="78">
        <f>IF(ISNA(VLOOKUP($B94,Atelier3!$B:$P,K$1,0)),0,VLOOKUP($B94,Atelier3!$B:$P,K$1,FALSE))</f>
        <v>0</v>
      </c>
      <c r="L94" s="64"/>
      <c r="M94" s="78">
        <f>IF(ISNA(VLOOKUP($B94,Atelier4!$B:$P,M$1,0)),0,VLOOKUP($B94,Atelier4!$B:$P,M$1,FALSE))</f>
        <v>0</v>
      </c>
      <c r="N94" s="69"/>
      <c r="O94" s="78">
        <f>IF(ISNA(VLOOKUP($B94,Atelier5!$B:$Z,O$1,0)),0,VLOOKUP($B94,Atelier5!$B:$Z,O$1,FALSE))</f>
        <v>0</v>
      </c>
      <c r="P94" s="64"/>
      <c r="Q94" s="78">
        <f>IF(ISNA(VLOOKUP($B94,Atelier6!$B:$Z,Q$1,0)),0,VLOOKUP($B94,Atelier6!$B:$Z,Q$1,FALSE))</f>
        <v>0</v>
      </c>
      <c r="R94" s="64" t="s">
        <v>251</v>
      </c>
      <c r="S94" s="78">
        <f>IF(ISNA(VLOOKUP($B94,Atelier7!$B:$Z,S$1,0)),0,VLOOKUP($B94,Atelier7!$B:$Z,S$1,FALSE))</f>
        <v>0</v>
      </c>
    </row>
    <row r="95" spans="1:19" x14ac:dyDescent="0.45">
      <c r="A95" s="91" t="s">
        <v>173</v>
      </c>
      <c r="B95" s="91" t="str">
        <f>Tableau1[[#This Row],[Noms ]]&amp;", "&amp;Tableau1[[#This Row],[Prénom ]]</f>
        <v>Dufresne, Chantal</v>
      </c>
      <c r="C95" s="92" t="s">
        <v>178</v>
      </c>
      <c r="D95" s="92" t="s">
        <v>153</v>
      </c>
      <c r="E95" s="84"/>
      <c r="F95" s="69"/>
      <c r="G95" s="78">
        <f>IF(ISNA(VLOOKUP($B95,Atelier1!$B:$Z,G$1,0)),0,VLOOKUP($B95,Atelier1!$B:$Z,G$1,FALSE))</f>
        <v>0</v>
      </c>
      <c r="H95" s="64"/>
      <c r="I95" s="78">
        <f>IF(ISNA(VLOOKUP($B95,Atelier2!$C:$Q,I$1,0)),0,VLOOKUP($B95,Atelier2!$C:$Q,I$1,FALSE))</f>
        <v>0</v>
      </c>
      <c r="J95" s="64"/>
      <c r="K95" s="78">
        <f>IF(ISNA(VLOOKUP($B95,Atelier3!$B:$P,K$1,0)),0,VLOOKUP($B95,Atelier3!$B:$P,K$1,FALSE))</f>
        <v>0</v>
      </c>
      <c r="L95" s="64"/>
      <c r="M95" s="78">
        <f>IF(ISNA(VLOOKUP($B95,Atelier4!$B:$P,M$1,0)),0,VLOOKUP($B95,Atelier4!$B:$P,M$1,FALSE))</f>
        <v>0</v>
      </c>
      <c r="N95" s="69" t="s">
        <v>251</v>
      </c>
      <c r="O95" s="78">
        <f>IF(ISNA(VLOOKUP($B95,Atelier5!$B:$Z,O$1,0)),0,VLOOKUP($B95,Atelier5!$B:$Z,O$1,FALSE))</f>
        <v>0</v>
      </c>
      <c r="P95" s="64"/>
      <c r="Q95" s="78">
        <f>IF(ISNA(VLOOKUP($B95,Atelier6!$B:$Z,Q$1,0)),0,VLOOKUP($B95,Atelier6!$B:$Z,Q$1,FALSE))</f>
        <v>0</v>
      </c>
      <c r="R95" s="64"/>
      <c r="S95" s="78">
        <f>IF(ISNA(VLOOKUP($B95,Atelier7!$B:$Z,S$1,0)),0,VLOOKUP($B95,Atelier7!$B:$Z,S$1,FALSE))</f>
        <v>0</v>
      </c>
    </row>
    <row r="96" spans="1:19" x14ac:dyDescent="0.45">
      <c r="A96" s="91" t="s">
        <v>173</v>
      </c>
      <c r="B96" s="91" t="str">
        <f>Tableau1[[#This Row],[Noms ]]&amp;", "&amp;Tableau1[[#This Row],[Prénom ]]</f>
        <v>Dupuis, Maxime</v>
      </c>
      <c r="C96" s="92" t="s">
        <v>174</v>
      </c>
      <c r="D96" s="92" t="s">
        <v>175</v>
      </c>
      <c r="E96" s="84"/>
      <c r="F96" s="69"/>
      <c r="G96" s="78">
        <f>IF(ISNA(VLOOKUP($B96,Atelier1!$B:$Z,G$1,0)),0,VLOOKUP($B96,Atelier1!$B:$Z,G$1,FALSE))</f>
        <v>0</v>
      </c>
      <c r="H96" s="64" t="s">
        <v>251</v>
      </c>
      <c r="I96" s="78" t="str">
        <f>IF(ISNA(VLOOKUP($B96,Atelier2!$C:$Q,I$1,0)),0,VLOOKUP($B96,Atelier2!$C:$Q,I$1,FALSE))</f>
        <v>max_dupuis_21@hotmail.com</v>
      </c>
      <c r="J96" s="64"/>
      <c r="K96" s="78">
        <f>IF(ISNA(VLOOKUP($B96,Atelier3!$B:$P,K$1,0)),0,VLOOKUP($B96,Atelier3!$B:$P,K$1,FALSE))</f>
        <v>0</v>
      </c>
      <c r="L96" s="64"/>
      <c r="M96" s="78">
        <f>IF(ISNA(VLOOKUP($B96,Atelier4!$B:$P,M$1,0)),0,VLOOKUP($B96,Atelier4!$B:$P,M$1,FALSE))</f>
        <v>0</v>
      </c>
      <c r="N96" s="69"/>
      <c r="O96" s="78">
        <f>IF(ISNA(VLOOKUP($B96,Atelier5!$B:$Z,O$1,0)),0,VLOOKUP($B96,Atelier5!$B:$Z,O$1,FALSE))</f>
        <v>0</v>
      </c>
      <c r="P96" s="64"/>
      <c r="Q96" s="78">
        <f>IF(ISNA(VLOOKUP($B96,Atelier6!$B:$Z,Q$1,0)),0,VLOOKUP($B96,Atelier6!$B:$Z,Q$1,FALSE))</f>
        <v>0</v>
      </c>
      <c r="R96" s="64"/>
      <c r="S96" s="78">
        <f>IF(ISNA(VLOOKUP($B96,Atelier7!$B:$Z,S$1,0)),0,VLOOKUP($B96,Atelier7!$B:$Z,S$1,FALSE))</f>
        <v>0</v>
      </c>
    </row>
    <row r="97" spans="1:19" x14ac:dyDescent="0.45">
      <c r="A97" s="91" t="s">
        <v>173</v>
      </c>
      <c r="B97" s="91" t="str">
        <f>Tableau1[[#This Row],[Noms ]]&amp;", "&amp;Tableau1[[#This Row],[Prénom ]]</f>
        <v>Dupuis, Michel</v>
      </c>
      <c r="C97" s="92" t="s">
        <v>174</v>
      </c>
      <c r="D97" s="92" t="s">
        <v>27</v>
      </c>
      <c r="E97" s="84"/>
      <c r="F97" s="69" t="s">
        <v>251</v>
      </c>
      <c r="G97" s="78">
        <f>IF(ISNA(VLOOKUP($B97,Atelier1!$B:$Z,G$1,0)),0,VLOOKUP($B97,Atelier1!$B:$Z,G$1,FALSE))</f>
        <v>0</v>
      </c>
      <c r="H97" s="64"/>
      <c r="I97" s="78">
        <f>IF(ISNA(VLOOKUP($B97,Atelier2!$C:$Q,I$1,0)),0,VLOOKUP($B97,Atelier2!$C:$Q,I$1,FALSE))</f>
        <v>0</v>
      </c>
      <c r="J97" s="64"/>
      <c r="K97" s="78">
        <f>IF(ISNA(VLOOKUP($B97,Atelier3!$B:$P,K$1,0)),0,VLOOKUP($B97,Atelier3!$B:$P,K$1,FALSE))</f>
        <v>0</v>
      </c>
      <c r="L97" s="64"/>
      <c r="M97" s="78">
        <f>IF(ISNA(VLOOKUP($B97,Atelier4!$B:$P,M$1,0)),0,VLOOKUP($B97,Atelier4!$B:$P,M$1,FALSE))</f>
        <v>0</v>
      </c>
      <c r="N97" s="69"/>
      <c r="O97" s="78">
        <f>IF(ISNA(VLOOKUP($B97,Atelier5!$B:$Z,O$1,0)),0,VLOOKUP($B97,Atelier5!$B:$Z,O$1,FALSE))</f>
        <v>0</v>
      </c>
      <c r="P97" s="64"/>
      <c r="Q97" s="78">
        <f>IF(ISNA(VLOOKUP($B97,Atelier6!$B:$Z,Q$1,0)),0,VLOOKUP($B97,Atelier6!$B:$Z,Q$1,FALSE))</f>
        <v>0</v>
      </c>
      <c r="R97" s="64"/>
      <c r="S97" s="78">
        <f>IF(ISNA(VLOOKUP($B97,Atelier7!$B:$Z,S$1,0)),0,VLOOKUP($B97,Atelier7!$B:$Z,S$1,FALSE))</f>
        <v>0</v>
      </c>
    </row>
    <row r="98" spans="1:19" x14ac:dyDescent="0.45">
      <c r="A98" s="91" t="s">
        <v>173</v>
      </c>
      <c r="B98" s="91" t="str">
        <f>Tableau1[[#This Row],[Noms ]]&amp;", "&amp;Tableau1[[#This Row],[Prénom ]]</f>
        <v>Élément, Marie-Lyne</v>
      </c>
      <c r="C98" s="92" t="s">
        <v>176</v>
      </c>
      <c r="D98" s="92" t="s">
        <v>177</v>
      </c>
      <c r="E98" s="84"/>
      <c r="F98" s="69"/>
      <c r="G98" s="78">
        <f>IF(ISNA(VLOOKUP($B98,Atelier1!$B:$Z,G$1,0)),0,VLOOKUP($B98,Atelier1!$B:$Z,G$1,FALSE))</f>
        <v>0</v>
      </c>
      <c r="H98" s="64"/>
      <c r="I98" s="78">
        <f>IF(ISNA(VLOOKUP($B98,Atelier2!$C:$Q,I$1,0)),0,VLOOKUP($B98,Atelier2!$C:$Q,I$1,FALSE))</f>
        <v>0</v>
      </c>
      <c r="J98" s="64" t="s">
        <v>251</v>
      </c>
      <c r="K98" s="78">
        <f>IF(ISNA(VLOOKUP($B98,Atelier3!$B:$P,K$1,0)),0,VLOOKUP($B98,Atelier3!$B:$P,K$1,FALSE))</f>
        <v>0</v>
      </c>
      <c r="L98" s="64"/>
      <c r="M98" s="78">
        <f>IF(ISNA(VLOOKUP($B98,Atelier4!$B:$P,M$1,0)),0,VLOOKUP($B98,Atelier4!$B:$P,M$1,FALSE))</f>
        <v>0</v>
      </c>
      <c r="N98" s="69"/>
      <c r="O98" s="78">
        <f>IF(ISNA(VLOOKUP($B98,Atelier5!$B:$Z,O$1,0)),0,VLOOKUP($B98,Atelier5!$B:$Z,O$1,FALSE))</f>
        <v>0</v>
      </c>
      <c r="P98" s="64"/>
      <c r="Q98" s="78">
        <f>IF(ISNA(VLOOKUP($B98,Atelier6!$B:$Z,Q$1,0)),0,VLOOKUP($B98,Atelier6!$B:$Z,Q$1,FALSE))</f>
        <v>0</v>
      </c>
      <c r="R98" s="64"/>
      <c r="S98" s="78">
        <f>IF(ISNA(VLOOKUP($B98,Atelier7!$B:$Z,S$1,0)),0,VLOOKUP($B98,Atelier7!$B:$Z,S$1,FALSE))</f>
        <v>0</v>
      </c>
    </row>
    <row r="99" spans="1:19" x14ac:dyDescent="0.45">
      <c r="A99" s="91" t="s">
        <v>173</v>
      </c>
      <c r="B99" s="91" t="str">
        <f>Tableau1[[#This Row],[Noms ]]&amp;", "&amp;Tableau1[[#This Row],[Prénom ]]</f>
        <v>Lampron, Christian</v>
      </c>
      <c r="C99" s="92" t="s">
        <v>183</v>
      </c>
      <c r="D99" s="92" t="s">
        <v>184</v>
      </c>
      <c r="E99" s="84"/>
      <c r="F99" s="69"/>
      <c r="G99" s="78">
        <f>IF(ISNA(VLOOKUP($B99,Atelier1!$B:$Z,G$1,0)),0,VLOOKUP($B99,Atelier1!$B:$Z,G$1,FALSE))</f>
        <v>0</v>
      </c>
      <c r="H99" s="64"/>
      <c r="I99" s="78">
        <f>IF(ISNA(VLOOKUP($B99,Atelier2!$C:$Q,I$1,0)),0,VLOOKUP($B99,Atelier2!$C:$Q,I$1,FALSE))</f>
        <v>0</v>
      </c>
      <c r="J99" s="64"/>
      <c r="K99" s="78">
        <f>IF(ISNA(VLOOKUP($B99,Atelier3!$B:$P,K$1,0)),0,VLOOKUP($B99,Atelier3!$B:$P,K$1,FALSE))</f>
        <v>0</v>
      </c>
      <c r="L99" s="64" t="s">
        <v>251</v>
      </c>
      <c r="M99" s="78">
        <f>IF(ISNA(VLOOKUP($B99,Atelier4!$B:$P,M$1,0)),0,VLOOKUP($B99,Atelier4!$B:$P,M$1,FALSE))</f>
        <v>0</v>
      </c>
      <c r="N99" s="69"/>
      <c r="O99" s="78">
        <f>IF(ISNA(VLOOKUP($B99,Atelier5!$B:$Z,O$1,0)),0,VLOOKUP($B99,Atelier5!$B:$Z,O$1,FALSE))</f>
        <v>0</v>
      </c>
      <c r="P99" s="64"/>
      <c r="Q99" s="78">
        <f>IF(ISNA(VLOOKUP($B99,Atelier6!$B:$Z,Q$1,0)),0,VLOOKUP($B99,Atelier6!$B:$Z,Q$1,FALSE))</f>
        <v>0</v>
      </c>
      <c r="R99" s="64"/>
      <c r="S99" s="78">
        <f>IF(ISNA(VLOOKUP($B99,Atelier7!$B:$Z,S$1,0)),0,VLOOKUP($B99,Atelier7!$B:$Z,S$1,FALSE))</f>
        <v>0</v>
      </c>
    </row>
    <row r="100" spans="1:19" x14ac:dyDescent="0.45">
      <c r="A100" s="91" t="s">
        <v>173</v>
      </c>
      <c r="B100" s="91" t="str">
        <f>Tableau1[[#This Row],[Noms ]]&amp;", "&amp;Tableau1[[#This Row],[Prénom ]]</f>
        <v>Veillette, Michèle</v>
      </c>
      <c r="C100" s="92" t="s">
        <v>181</v>
      </c>
      <c r="D100" s="92" t="s">
        <v>182</v>
      </c>
      <c r="E100" s="84"/>
      <c r="F100" s="69"/>
      <c r="G100" s="78">
        <f>IF(ISNA(VLOOKUP($B100,Atelier1!$B:$Z,G$1,0)),0,VLOOKUP($B100,Atelier1!$B:$Z,G$1,FALSE))</f>
        <v>0</v>
      </c>
      <c r="H100" s="64"/>
      <c r="I100" s="78">
        <f>IF(ISNA(VLOOKUP($B100,Atelier2!$C:$Q,I$1,0)),0,VLOOKUP($B100,Atelier2!$C:$Q,I$1,FALSE))</f>
        <v>0</v>
      </c>
      <c r="J100" s="64"/>
      <c r="K100" s="78">
        <f>IF(ISNA(VLOOKUP($B100,Atelier3!$B:$P,K$1,0)),0,VLOOKUP($B100,Atelier3!$B:$P,K$1,FALSE))</f>
        <v>0</v>
      </c>
      <c r="L100" s="64"/>
      <c r="M100" s="78">
        <f>IF(ISNA(VLOOKUP($B100,Atelier4!$B:$P,M$1,0)),0,VLOOKUP($B100,Atelier4!$B:$P,M$1,FALSE))</f>
        <v>0</v>
      </c>
      <c r="N100" s="69"/>
      <c r="O100" s="78">
        <f>IF(ISNA(VLOOKUP($B100,Atelier5!$B:$Z,O$1,0)),0,VLOOKUP($B100,Atelier5!$B:$Z,O$1,FALSE))</f>
        <v>0</v>
      </c>
      <c r="P100" s="64" t="s">
        <v>251</v>
      </c>
      <c r="Q100" s="78">
        <f>IF(ISNA(VLOOKUP($B100,Atelier6!$B:$Z,Q$1,0)),0,VLOOKUP($B100,Atelier6!$B:$Z,Q$1,FALSE))</f>
        <v>0</v>
      </c>
      <c r="R100" s="64"/>
      <c r="S100" s="78">
        <f>IF(ISNA(VLOOKUP($B100,Atelier7!$B:$Z,S$1,0)),0,VLOOKUP($B100,Atelier7!$B:$Z,S$1,FALSE))</f>
        <v>0</v>
      </c>
    </row>
    <row r="101" spans="1:19" x14ac:dyDescent="0.45">
      <c r="A101" s="91" t="s">
        <v>104</v>
      </c>
      <c r="B101" s="91" t="str">
        <f>Tableau1[[#This Row],[Noms ]]&amp;", "&amp;Tableau1[[#This Row],[Prénom ]]</f>
        <v>Bélanger, Marcel</v>
      </c>
      <c r="C101" s="92" t="s">
        <v>105</v>
      </c>
      <c r="D101" s="92" t="s">
        <v>41</v>
      </c>
      <c r="E101" s="84"/>
      <c r="F101" s="69"/>
      <c r="G101" s="78">
        <f>IF(ISNA(VLOOKUP($B101,Atelier1!$B:$Z,G$1,0)),0,VLOOKUP($B101,Atelier1!$B:$Z,G$1,FALSE))</f>
        <v>0</v>
      </c>
      <c r="H101" s="64"/>
      <c r="I101" s="78">
        <f>IF(ISNA(VLOOKUP($B101,Atelier2!$C:$Q,I$1,0)),0,VLOOKUP($B101,Atelier2!$C:$Q,I$1,FALSE))</f>
        <v>0</v>
      </c>
      <c r="J101" s="64"/>
      <c r="K101" s="78">
        <f>IF(ISNA(VLOOKUP($B101,Atelier3!$B:$P,K$1,0)),0,VLOOKUP($B101,Atelier3!$B:$P,K$1,FALSE))</f>
        <v>0</v>
      </c>
      <c r="L101" s="64"/>
      <c r="M101" s="78">
        <f>IF(ISNA(VLOOKUP($B101,Atelier4!$B:$P,M$1,0)),0,VLOOKUP($B101,Atelier4!$B:$P,M$1,FALSE))</f>
        <v>0</v>
      </c>
      <c r="N101" s="69"/>
      <c r="O101" s="78">
        <f>IF(ISNA(VLOOKUP($B101,Atelier5!$B:$Z,O$1,0)),0,VLOOKUP($B101,Atelier5!$B:$Z,O$1,FALSE))</f>
        <v>0</v>
      </c>
      <c r="P101" s="64" t="s">
        <v>251</v>
      </c>
      <c r="Q101" s="78">
        <f>IF(ISNA(VLOOKUP($B101,Atelier6!$B:$Z,Q$1,0)),0,VLOOKUP($B101,Atelier6!$B:$Z,Q$1,FALSE))</f>
        <v>0</v>
      </c>
      <c r="R101" s="64"/>
      <c r="S101" s="78">
        <f>IF(ISNA(VLOOKUP($B101,Atelier7!$B:$Z,S$1,0)),0,VLOOKUP($B101,Atelier7!$B:$Z,S$1,FALSE))</f>
        <v>0</v>
      </c>
    </row>
    <row r="102" spans="1:19" x14ac:dyDescent="0.45">
      <c r="A102" s="91" t="s">
        <v>104</v>
      </c>
      <c r="B102" s="91" t="str">
        <f>Tableau1[[#This Row],[Noms ]]&amp;", "&amp;Tableau1[[#This Row],[Prénom ]]</f>
        <v>Landry, René</v>
      </c>
      <c r="C102" s="92" t="s">
        <v>106</v>
      </c>
      <c r="D102" s="92" t="s">
        <v>107</v>
      </c>
      <c r="E102" s="84"/>
      <c r="F102" s="69"/>
      <c r="G102" s="78">
        <f>IF(ISNA(VLOOKUP($B102,Atelier1!$B:$Z,G$1,0)),0,VLOOKUP($B102,Atelier1!$B:$Z,G$1,FALSE))</f>
        <v>0</v>
      </c>
      <c r="H102" s="64"/>
      <c r="I102" s="78">
        <f>IF(ISNA(VLOOKUP($B102,Atelier2!$C:$Q,I$1,0)),0,VLOOKUP($B102,Atelier2!$C:$Q,I$1,FALSE))</f>
        <v>0</v>
      </c>
      <c r="J102" s="64"/>
      <c r="K102" s="78">
        <f>IF(ISNA(VLOOKUP($B102,Atelier3!$B:$P,K$1,0)),0,VLOOKUP($B102,Atelier3!$B:$P,K$1,FALSE))</f>
        <v>0</v>
      </c>
      <c r="L102" s="64" t="s">
        <v>251</v>
      </c>
      <c r="M102" s="78">
        <f>IF(ISNA(VLOOKUP($B102,Atelier4!$B:$P,M$1,0)),0,VLOOKUP($B102,Atelier4!$B:$P,M$1,FALSE))</f>
        <v>0</v>
      </c>
      <c r="N102" s="69"/>
      <c r="O102" s="78">
        <f>IF(ISNA(VLOOKUP($B102,Atelier5!$B:$Z,O$1,0)),0,VLOOKUP($B102,Atelier5!$B:$Z,O$1,FALSE))</f>
        <v>0</v>
      </c>
      <c r="P102" s="64"/>
      <c r="Q102" s="78">
        <f>IF(ISNA(VLOOKUP($B102,Atelier6!$B:$Z,Q$1,0)),0,VLOOKUP($B102,Atelier6!$B:$Z,Q$1,FALSE))</f>
        <v>0</v>
      </c>
      <c r="R102" s="64"/>
      <c r="S102" s="78">
        <f>IF(ISNA(VLOOKUP($B102,Atelier7!$B:$Z,S$1,0)),0,VLOOKUP($B102,Atelier7!$B:$Z,S$1,FALSE))</f>
        <v>0</v>
      </c>
    </row>
    <row r="103" spans="1:19" x14ac:dyDescent="0.45">
      <c r="A103" s="91" t="s">
        <v>35</v>
      </c>
      <c r="B103" s="91" t="str">
        <f>Tableau1[[#This Row],[Noms ]]&amp;", "&amp;Tableau1[[#This Row],[Prénom ]]</f>
        <v>Caouette, Guy</v>
      </c>
      <c r="C103" s="92" t="s">
        <v>36</v>
      </c>
      <c r="D103" s="92" t="s">
        <v>37</v>
      </c>
      <c r="E103" s="84"/>
      <c r="F103" s="69" t="s">
        <v>251</v>
      </c>
      <c r="G103" s="78">
        <f>IF(ISNA(VLOOKUP($B103,Atelier1!$B:$Z,G$1,0)),0,VLOOKUP($B103,Atelier1!$B:$Z,G$1,FALSE))</f>
        <v>0</v>
      </c>
      <c r="H103" s="64"/>
      <c r="I103" s="78">
        <f>IF(ISNA(VLOOKUP($B103,Atelier2!$C:$Q,I$1,0)),0,VLOOKUP($B103,Atelier2!$C:$Q,I$1,FALSE))</f>
        <v>0</v>
      </c>
      <c r="J103" s="64"/>
      <c r="K103" s="78">
        <f>IF(ISNA(VLOOKUP($B103,Atelier3!$B:$P,K$1,0)),0,VLOOKUP($B103,Atelier3!$B:$P,K$1,FALSE))</f>
        <v>0</v>
      </c>
      <c r="L103" s="64"/>
      <c r="M103" s="78">
        <f>IF(ISNA(VLOOKUP($B103,Atelier4!$B:$P,M$1,0)),0,VLOOKUP($B103,Atelier4!$B:$P,M$1,FALSE))</f>
        <v>0</v>
      </c>
      <c r="N103" s="69"/>
      <c r="O103" s="78">
        <f>IF(ISNA(VLOOKUP($B103,Atelier5!$B:$Z,O$1,0)),0,VLOOKUP($B103,Atelier5!$B:$Z,O$1,FALSE))</f>
        <v>0</v>
      </c>
      <c r="P103" s="64"/>
      <c r="Q103" s="78">
        <f>IF(ISNA(VLOOKUP($B103,Atelier6!$B:$Z,Q$1,0)),0,VLOOKUP($B103,Atelier6!$B:$Z,Q$1,FALSE))</f>
        <v>0</v>
      </c>
      <c r="R103" s="64"/>
      <c r="S103" s="78">
        <f>IF(ISNA(VLOOKUP($B103,Atelier7!$B:$Z,S$1,0)),0,VLOOKUP($B103,Atelier7!$B:$Z,S$1,FALSE))</f>
        <v>0</v>
      </c>
    </row>
    <row r="104" spans="1:19" x14ac:dyDescent="0.45">
      <c r="A104" s="91" t="s">
        <v>35</v>
      </c>
      <c r="B104" s="91" t="str">
        <f>Tableau1[[#This Row],[Noms ]]&amp;", "&amp;Tableau1[[#This Row],[Prénom ]]</f>
        <v>Deschênes, France</v>
      </c>
      <c r="C104" s="92" t="s">
        <v>42</v>
      </c>
      <c r="D104" s="92" t="s">
        <v>43</v>
      </c>
      <c r="E104" s="84"/>
      <c r="F104" s="69"/>
      <c r="G104" s="78">
        <f>IF(ISNA(VLOOKUP($B104,Atelier1!$B:$Z,G$1,0)),0,VLOOKUP($B104,Atelier1!$B:$Z,G$1,FALSE))</f>
        <v>0</v>
      </c>
      <c r="H104" s="64" t="s">
        <v>251</v>
      </c>
      <c r="I104" s="78" t="str">
        <f>IF(ISNA(VLOOKUP($B104,Atelier2!$C:$Q,I$1,0)),0,VLOOKUP($B104,Atelier2!$C:$Q,I$1,FALSE))</f>
        <v xml:space="preserve">fransou1966@hotmail.com; </v>
      </c>
      <c r="J104" s="64"/>
      <c r="K104" s="78">
        <f>IF(ISNA(VLOOKUP($B104,Atelier3!$B:$P,K$1,0)),0,VLOOKUP($B104,Atelier3!$B:$P,K$1,FALSE))</f>
        <v>0</v>
      </c>
      <c r="L104" s="64"/>
      <c r="M104" s="78">
        <f>IF(ISNA(VLOOKUP($B104,Atelier4!$B:$P,M$1,0)),0,VLOOKUP($B104,Atelier4!$B:$P,M$1,FALSE))</f>
        <v>0</v>
      </c>
      <c r="N104" s="69"/>
      <c r="O104" s="78">
        <f>IF(ISNA(VLOOKUP($B104,Atelier5!$B:$Z,O$1,0)),0,VLOOKUP($B104,Atelier5!$B:$Z,O$1,FALSE))</f>
        <v>0</v>
      </c>
      <c r="P104" s="64"/>
      <c r="Q104" s="78">
        <f>IF(ISNA(VLOOKUP($B104,Atelier6!$B:$Z,Q$1,0)),0,VLOOKUP($B104,Atelier6!$B:$Z,Q$1,FALSE))</f>
        <v>0</v>
      </c>
      <c r="R104" s="64"/>
      <c r="S104" s="78">
        <f>IF(ISNA(VLOOKUP($B104,Atelier7!$B:$Z,S$1,0)),0,VLOOKUP($B104,Atelier7!$B:$Z,S$1,FALSE))</f>
        <v>0</v>
      </c>
    </row>
    <row r="105" spans="1:19" x14ac:dyDescent="0.45">
      <c r="A105" s="91" t="s">
        <v>35</v>
      </c>
      <c r="B105" s="91" t="str">
        <f>Tableau1[[#This Row],[Noms ]]&amp;", "&amp;Tableau1[[#This Row],[Prénom ]]</f>
        <v>Dubé, Marcel</v>
      </c>
      <c r="C105" s="92" t="s">
        <v>40</v>
      </c>
      <c r="D105" s="92" t="s">
        <v>41</v>
      </c>
      <c r="E105" s="84"/>
      <c r="F105" s="69"/>
      <c r="G105" s="78">
        <f>IF(ISNA(VLOOKUP($B105,Atelier1!$B:$Z,G$1,0)),0,VLOOKUP($B105,Atelier1!$B:$Z,G$1,FALSE))</f>
        <v>0</v>
      </c>
      <c r="H105" s="64"/>
      <c r="I105" s="78">
        <f>IF(ISNA(VLOOKUP($B105,Atelier2!$C:$Q,I$1,0)),0,VLOOKUP($B105,Atelier2!$C:$Q,I$1,FALSE))</f>
        <v>0</v>
      </c>
      <c r="J105" s="64"/>
      <c r="K105" s="78">
        <f>IF(ISNA(VLOOKUP($B105,Atelier3!$B:$P,K$1,0)),0,VLOOKUP($B105,Atelier3!$B:$P,K$1,FALSE))</f>
        <v>0</v>
      </c>
      <c r="L105" s="64"/>
      <c r="M105" s="78">
        <f>IF(ISNA(VLOOKUP($B105,Atelier4!$B:$P,M$1,0)),0,VLOOKUP($B105,Atelier4!$B:$P,M$1,FALSE))</f>
        <v>0</v>
      </c>
      <c r="N105" s="69"/>
      <c r="O105" s="78">
        <f>IF(ISNA(VLOOKUP($B105,Atelier5!$B:$Z,O$1,0)),0,VLOOKUP($B105,Atelier5!$B:$Z,O$1,FALSE))</f>
        <v>0</v>
      </c>
      <c r="P105" s="64"/>
      <c r="Q105" s="78">
        <f>IF(ISNA(VLOOKUP($B105,Atelier6!$B:$Z,Q$1,0)),0,VLOOKUP($B105,Atelier6!$B:$Z,Q$1,FALSE))</f>
        <v>0</v>
      </c>
      <c r="R105" s="64" t="s">
        <v>251</v>
      </c>
      <c r="S105" s="78">
        <f>IF(ISNA(VLOOKUP($B105,Atelier7!$B:$Z,S$1,0)),0,VLOOKUP($B105,Atelier7!$B:$Z,S$1,FALSE))</f>
        <v>0</v>
      </c>
    </row>
    <row r="106" spans="1:19" x14ac:dyDescent="0.45">
      <c r="A106" s="91" t="s">
        <v>35</v>
      </c>
      <c r="B106" s="91" t="str">
        <f>Tableau1[[#This Row],[Noms ]]&amp;", "&amp;Tableau1[[#This Row],[Prénom ]]</f>
        <v>Durand, Madeleine</v>
      </c>
      <c r="C106" s="92" t="s">
        <v>38</v>
      </c>
      <c r="D106" s="92" t="s">
        <v>39</v>
      </c>
      <c r="E106" s="84"/>
      <c r="F106" s="69"/>
      <c r="G106" s="78">
        <f>IF(ISNA(VLOOKUP($B106,Atelier1!$B:$Z,G$1,0)),0,VLOOKUP($B106,Atelier1!$B:$Z,G$1,FALSE))</f>
        <v>0</v>
      </c>
      <c r="H106" s="64"/>
      <c r="I106" s="78">
        <f>IF(ISNA(VLOOKUP($B106,Atelier2!$C:$Q,I$1,0)),0,VLOOKUP($B106,Atelier2!$C:$Q,I$1,FALSE))</f>
        <v>0</v>
      </c>
      <c r="J106" s="64"/>
      <c r="K106" s="78">
        <f>IF(ISNA(VLOOKUP($B106,Atelier3!$B:$P,K$1,0)),0,VLOOKUP($B106,Atelier3!$B:$P,K$1,FALSE))</f>
        <v>0</v>
      </c>
      <c r="L106" s="64"/>
      <c r="M106" s="78">
        <f>IF(ISNA(VLOOKUP($B106,Atelier4!$B:$P,M$1,0)),0,VLOOKUP($B106,Atelier4!$B:$P,M$1,FALSE))</f>
        <v>0</v>
      </c>
      <c r="N106" s="69"/>
      <c r="O106" s="78">
        <f>IF(ISNA(VLOOKUP($B106,Atelier5!$B:$Z,O$1,0)),0,VLOOKUP($B106,Atelier5!$B:$Z,O$1,FALSE))</f>
        <v>0</v>
      </c>
      <c r="P106" s="64" t="s">
        <v>251</v>
      </c>
      <c r="Q106" s="78">
        <f>IF(ISNA(VLOOKUP($B106,Atelier6!$B:$Z,Q$1,0)),0,VLOOKUP($B106,Atelier6!$B:$Z,Q$1,FALSE))</f>
        <v>0</v>
      </c>
      <c r="R106" s="64"/>
      <c r="S106" s="78">
        <f>IF(ISNA(VLOOKUP($B106,Atelier7!$B:$Z,S$1,0)),0,VLOOKUP($B106,Atelier7!$B:$Z,S$1,FALSE))</f>
        <v>0</v>
      </c>
    </row>
    <row r="107" spans="1:19" x14ac:dyDescent="0.45">
      <c r="A107" s="91" t="s">
        <v>215</v>
      </c>
      <c r="B107" s="91" t="str">
        <f>Tableau1[[#This Row],[Noms ]]&amp;", "&amp;Tableau1[[#This Row],[Prénom ]]</f>
        <v>Perreault, Francine</v>
      </c>
      <c r="C107" s="92" t="s">
        <v>218</v>
      </c>
      <c r="D107" s="92" t="s">
        <v>219</v>
      </c>
      <c r="E107" s="84"/>
      <c r="F107" s="69"/>
      <c r="G107" s="78">
        <f>IF(ISNA(VLOOKUP($B107,Atelier1!$B:$Z,G$1,0)),0,VLOOKUP($B107,Atelier1!$B:$Z,G$1,FALSE))</f>
        <v>0</v>
      </c>
      <c r="H107" s="64"/>
      <c r="I107" s="78">
        <f>IF(ISNA(VLOOKUP($B107,Atelier2!$C:$Q,I$1,0)),0,VLOOKUP($B107,Atelier2!$C:$Q,I$1,FALSE))</f>
        <v>0</v>
      </c>
      <c r="J107" s="64"/>
      <c r="K107" s="78">
        <f>IF(ISNA(VLOOKUP($B107,Atelier3!$B:$P,K$1,0)),0,VLOOKUP($B107,Atelier3!$B:$P,K$1,FALSE))</f>
        <v>0</v>
      </c>
      <c r="L107" s="64"/>
      <c r="M107" s="78">
        <f>IF(ISNA(VLOOKUP($B107,Atelier4!$B:$P,M$1,0)),0,VLOOKUP($B107,Atelier4!$B:$P,M$1,FALSE))</f>
        <v>0</v>
      </c>
      <c r="N107" s="69"/>
      <c r="O107" s="78">
        <f>IF(ISNA(VLOOKUP($B107,Atelier5!$B:$Z,O$1,0)),0,VLOOKUP($B107,Atelier5!$B:$Z,O$1,FALSE))</f>
        <v>0</v>
      </c>
      <c r="P107" s="64" t="s">
        <v>251</v>
      </c>
      <c r="Q107" s="78">
        <f>IF(ISNA(VLOOKUP($B107,Atelier6!$B:$Z,Q$1,0)),0,VLOOKUP($B107,Atelier6!$B:$Z,Q$1,FALSE))</f>
        <v>0</v>
      </c>
      <c r="R107" s="64"/>
      <c r="S107" s="78">
        <f>IF(ISNA(VLOOKUP($B107,Atelier7!$B:$Z,S$1,0)),0,VLOOKUP($B107,Atelier7!$B:$Z,S$1,FALSE))</f>
        <v>0</v>
      </c>
    </row>
    <row r="108" spans="1:19" x14ac:dyDescent="0.45">
      <c r="A108" s="91" t="s">
        <v>215</v>
      </c>
      <c r="B108" s="91" t="str">
        <f>Tableau1[[#This Row],[Noms ]]&amp;", "&amp;Tableau1[[#This Row],[Prénom ]]</f>
        <v>Prévost, Gaétan</v>
      </c>
      <c r="C108" s="92" t="s">
        <v>216</v>
      </c>
      <c r="D108" s="92" t="s">
        <v>217</v>
      </c>
      <c r="E108" s="84"/>
      <c r="F108" s="69"/>
      <c r="G108" s="78">
        <f>IF(ISNA(VLOOKUP($B108,Atelier1!$B:$Z,G$1,0)),0,VLOOKUP($B108,Atelier1!$B:$Z,G$1,FALSE))</f>
        <v>0</v>
      </c>
      <c r="H108" s="64"/>
      <c r="I108" s="78">
        <f>IF(ISNA(VLOOKUP($B108,Atelier2!$C:$Q,I$1,0)),0,VLOOKUP($B108,Atelier2!$C:$Q,I$1,FALSE))</f>
        <v>0</v>
      </c>
      <c r="J108" s="64"/>
      <c r="K108" s="78">
        <f>IF(ISNA(VLOOKUP($B108,Atelier3!$B:$P,K$1,0)),0,VLOOKUP($B108,Atelier3!$B:$P,K$1,FALSE))</f>
        <v>0</v>
      </c>
      <c r="L108" s="64"/>
      <c r="M108" s="78">
        <f>IF(ISNA(VLOOKUP($B108,Atelier4!$B:$P,M$1,0)),0,VLOOKUP($B108,Atelier4!$B:$P,M$1,FALSE))</f>
        <v>0</v>
      </c>
      <c r="N108" s="69"/>
      <c r="O108" s="78">
        <f>IF(ISNA(VLOOKUP($B108,Atelier5!$B:$Z,O$1,0)),0,VLOOKUP($B108,Atelier5!$B:$Z,O$1,FALSE))</f>
        <v>0</v>
      </c>
      <c r="P108" s="64" t="s">
        <v>251</v>
      </c>
      <c r="Q108" s="78">
        <f>IF(ISNA(VLOOKUP($B108,Atelier6!$B:$Z,Q$1,0)),0,VLOOKUP($B108,Atelier6!$B:$Z,Q$1,FALSE))</f>
        <v>0</v>
      </c>
      <c r="R108" s="64"/>
      <c r="S108" s="78">
        <f>IF(ISNA(VLOOKUP($B108,Atelier7!$B:$Z,S$1,0)),0,VLOOKUP($B108,Atelier7!$B:$Z,S$1,FALSE))</f>
        <v>0</v>
      </c>
    </row>
    <row r="109" spans="1:19" x14ac:dyDescent="0.45">
      <c r="A109" s="91" t="s">
        <v>206</v>
      </c>
      <c r="B109" s="91" t="str">
        <f>Tableau1[[#This Row],[Noms ]]&amp;", "&amp;Tableau1[[#This Row],[Prénom ]]</f>
        <v>Charette , Armand Jr.</v>
      </c>
      <c r="C109" s="92" t="s">
        <v>253</v>
      </c>
      <c r="D109" s="92" t="s">
        <v>209</v>
      </c>
      <c r="E109" s="84"/>
      <c r="F109" s="69"/>
      <c r="G109" s="78">
        <f>IF(ISNA(VLOOKUP($B109,Atelier1!$B:$Z,G$1,0)),0,VLOOKUP($B109,Atelier1!$B:$Z,G$1,FALSE))</f>
        <v>0</v>
      </c>
      <c r="H109" s="64"/>
      <c r="I109" s="78">
        <f>IF(ISNA(VLOOKUP($B109,Atelier2!$C:$Q,I$1,0)),0,VLOOKUP($B109,Atelier2!$C:$Q,I$1,FALSE))</f>
        <v>0</v>
      </c>
      <c r="J109" s="64"/>
      <c r="K109" s="78">
        <f>IF(ISNA(VLOOKUP($B109,Atelier3!$B:$P,K$1,0)),0,VLOOKUP($B109,Atelier3!$B:$P,K$1,FALSE))</f>
        <v>0</v>
      </c>
      <c r="L109" s="64"/>
      <c r="M109" s="78">
        <f>IF(ISNA(VLOOKUP($B109,Atelier4!$B:$P,M$1,0)),0,VLOOKUP($B109,Atelier4!$B:$P,M$1,FALSE))</f>
        <v>0</v>
      </c>
      <c r="N109" s="69"/>
      <c r="O109" s="78">
        <f>IF(ISNA(VLOOKUP($B109,Atelier5!$B:$Z,O$1,0)),0,VLOOKUP($B109,Atelier5!$B:$Z,O$1,FALSE))</f>
        <v>0</v>
      </c>
      <c r="P109" s="64"/>
      <c r="Q109" s="78">
        <f>IF(ISNA(VLOOKUP($B109,Atelier6!$B:$Z,Q$1,0)),0,VLOOKUP($B109,Atelier6!$B:$Z,Q$1,FALSE))</f>
        <v>0</v>
      </c>
      <c r="R109" s="64" t="s">
        <v>251</v>
      </c>
      <c r="S109" s="78">
        <f>IF(ISNA(VLOOKUP($B109,Atelier7!$B:$Z,S$1,0)),0,VLOOKUP($B109,Atelier7!$B:$Z,S$1,FALSE))</f>
        <v>0</v>
      </c>
    </row>
    <row r="110" spans="1:19" x14ac:dyDescent="0.45">
      <c r="A110" s="91" t="s">
        <v>206</v>
      </c>
      <c r="B110" s="91" t="str">
        <f>Tableau1[[#This Row],[Noms ]]&amp;", "&amp;Tableau1[[#This Row],[Prénom ]]</f>
        <v>Lemieux, Natacha</v>
      </c>
      <c r="C110" s="92" t="s">
        <v>197</v>
      </c>
      <c r="D110" s="92" t="s">
        <v>211</v>
      </c>
      <c r="E110" s="84"/>
      <c r="F110" s="69" t="s">
        <v>251</v>
      </c>
      <c r="G110" s="78">
        <f>IF(ISNA(VLOOKUP($B110,Atelier1!$B:$Z,G$1,0)),0,VLOOKUP($B110,Atelier1!$B:$Z,G$1,FALSE))</f>
        <v>0</v>
      </c>
      <c r="H110" s="64"/>
      <c r="I110" s="78">
        <f>IF(ISNA(VLOOKUP($B110,Atelier2!$C:$Q,I$1,0)),0,VLOOKUP($B110,Atelier2!$C:$Q,I$1,FALSE))</f>
        <v>0</v>
      </c>
      <c r="J110" s="64"/>
      <c r="K110" s="78">
        <f>IF(ISNA(VLOOKUP($B110,Atelier3!$B:$P,K$1,0)),0,VLOOKUP($B110,Atelier3!$B:$P,K$1,FALSE))</f>
        <v>0</v>
      </c>
      <c r="L110" s="64"/>
      <c r="M110" s="78">
        <f>IF(ISNA(VLOOKUP($B110,Atelier4!$B:$P,M$1,0)),0,VLOOKUP($B110,Atelier4!$B:$P,M$1,FALSE))</f>
        <v>0</v>
      </c>
      <c r="N110" s="69"/>
      <c r="O110" s="78">
        <f>IF(ISNA(VLOOKUP($B110,Atelier5!$B:$Z,O$1,0)),0,VLOOKUP($B110,Atelier5!$B:$Z,O$1,FALSE))</f>
        <v>0</v>
      </c>
      <c r="P110" s="64"/>
      <c r="Q110" s="78">
        <f>IF(ISNA(VLOOKUP($B110,Atelier6!$B:$Z,Q$1,0)),0,VLOOKUP($B110,Atelier6!$B:$Z,Q$1,FALSE))</f>
        <v>0</v>
      </c>
      <c r="R110" s="64"/>
      <c r="S110" s="78">
        <f>IF(ISNA(VLOOKUP($B110,Atelier7!$B:$Z,S$1,0)),0,VLOOKUP($B110,Atelier7!$B:$Z,S$1,FALSE))</f>
        <v>0</v>
      </c>
    </row>
    <row r="111" spans="1:19" x14ac:dyDescent="0.45">
      <c r="A111" s="91" t="s">
        <v>206</v>
      </c>
      <c r="B111" s="91" t="str">
        <f>Tableau1[[#This Row],[Noms ]]&amp;", "&amp;Tableau1[[#This Row],[Prénom ]]</f>
        <v>Lévesque, Anne</v>
      </c>
      <c r="C111" s="92" t="s">
        <v>186</v>
      </c>
      <c r="D111" s="92" t="s">
        <v>214</v>
      </c>
      <c r="E111" s="84"/>
      <c r="F111" s="69"/>
      <c r="G111" s="78">
        <f>IF(ISNA(VLOOKUP($B111,Atelier1!$B:$Z,G$1,0)),0,VLOOKUP($B111,Atelier1!$B:$Z,G$1,FALSE))</f>
        <v>0</v>
      </c>
      <c r="H111" s="64"/>
      <c r="I111" s="78">
        <f>IF(ISNA(VLOOKUP($B111,Atelier2!$C:$Q,I$1,0)),0,VLOOKUP($B111,Atelier2!$C:$Q,I$1,FALSE))</f>
        <v>0</v>
      </c>
      <c r="J111" s="64"/>
      <c r="K111" s="78">
        <f>IF(ISNA(VLOOKUP($B111,Atelier3!$B:$P,K$1,0)),0,VLOOKUP($B111,Atelier3!$B:$P,K$1,FALSE))</f>
        <v>0</v>
      </c>
      <c r="L111" s="64"/>
      <c r="M111" s="78">
        <f>IF(ISNA(VLOOKUP($B111,Atelier4!$B:$P,M$1,0)),0,VLOOKUP($B111,Atelier4!$B:$P,M$1,FALSE))</f>
        <v>0</v>
      </c>
      <c r="N111" s="69" t="s">
        <v>251</v>
      </c>
      <c r="O111" s="78">
        <f>IF(ISNA(VLOOKUP($B111,Atelier5!$B:$Z,O$1,0)),0,VLOOKUP($B111,Atelier5!$B:$Z,O$1,FALSE))</f>
        <v>0</v>
      </c>
      <c r="P111" s="64"/>
      <c r="Q111" s="78">
        <f>IF(ISNA(VLOOKUP($B111,Atelier6!$B:$Z,Q$1,0)),0,VLOOKUP($B111,Atelier6!$B:$Z,Q$1,FALSE))</f>
        <v>0</v>
      </c>
      <c r="R111" s="64"/>
      <c r="S111" s="78">
        <f>IF(ISNA(VLOOKUP($B111,Atelier7!$B:$Z,S$1,0)),0,VLOOKUP($B111,Atelier7!$B:$Z,S$1,FALSE))</f>
        <v>0</v>
      </c>
    </row>
    <row r="112" spans="1:19" x14ac:dyDescent="0.45">
      <c r="A112" s="91" t="s">
        <v>206</v>
      </c>
      <c r="B112" s="91" t="str">
        <f>Tableau1[[#This Row],[Noms ]]&amp;", "&amp;Tableau1[[#This Row],[Prénom ]]</f>
        <v>Mcdonald, Normand</v>
      </c>
      <c r="C112" s="92" t="s">
        <v>212</v>
      </c>
      <c r="D112" s="92" t="s">
        <v>213</v>
      </c>
      <c r="E112" s="84"/>
      <c r="F112" s="69"/>
      <c r="G112" s="78">
        <f>IF(ISNA(VLOOKUP($B112,Atelier1!$B:$Z,G$1,0)),0,VLOOKUP($B112,Atelier1!$B:$Z,G$1,FALSE))</f>
        <v>0</v>
      </c>
      <c r="H112" s="64"/>
      <c r="I112" s="78">
        <f>IF(ISNA(VLOOKUP($B112,Atelier2!$C:$Q,I$1,0)),0,VLOOKUP($B112,Atelier2!$C:$Q,I$1,FALSE))</f>
        <v>0</v>
      </c>
      <c r="J112" s="64"/>
      <c r="K112" s="78">
        <f>IF(ISNA(VLOOKUP($B112,Atelier3!$B:$P,K$1,0)),0,VLOOKUP($B112,Atelier3!$B:$P,K$1,FALSE))</f>
        <v>0</v>
      </c>
      <c r="L112" s="64"/>
      <c r="M112" s="78">
        <f>IF(ISNA(VLOOKUP($B112,Atelier4!$B:$P,M$1,0)),0,VLOOKUP($B112,Atelier4!$B:$P,M$1,FALSE))</f>
        <v>0</v>
      </c>
      <c r="N112" s="69" t="s">
        <v>251</v>
      </c>
      <c r="O112" s="78">
        <f>IF(ISNA(VLOOKUP($B112,Atelier5!$B:$Z,O$1,0)),0,VLOOKUP($B112,Atelier5!$B:$Z,O$1,FALSE))</f>
        <v>0</v>
      </c>
      <c r="P112" s="64"/>
      <c r="Q112" s="78">
        <f>IF(ISNA(VLOOKUP($B112,Atelier6!$B:$Z,Q$1,0)),0,VLOOKUP($B112,Atelier6!$B:$Z,Q$1,FALSE))</f>
        <v>0</v>
      </c>
      <c r="R112" s="64"/>
      <c r="S112" s="78">
        <f>IF(ISNA(VLOOKUP($B112,Atelier7!$B:$Z,S$1,0)),0,VLOOKUP($B112,Atelier7!$B:$Z,S$1,FALSE))</f>
        <v>0</v>
      </c>
    </row>
    <row r="113" spans="1:19" x14ac:dyDescent="0.45">
      <c r="A113" s="94" t="s">
        <v>206</v>
      </c>
      <c r="B113" s="94" t="str">
        <f>Tableau1[[#This Row],[Noms ]]&amp;", "&amp;Tableau1[[#This Row],[Prénom ]]</f>
        <v>Simard, Sylvie</v>
      </c>
      <c r="C113" s="95" t="s">
        <v>207</v>
      </c>
      <c r="D113" s="95" t="s">
        <v>208</v>
      </c>
      <c r="E113" s="38">
        <v>1</v>
      </c>
      <c r="F113" s="69"/>
      <c r="G113" s="78">
        <f>IF(ISNA(VLOOKUP($B113,Atelier1!$B:$Z,G$1,0)),0,VLOOKUP($B113,Atelier1!$B:$Z,G$1,FALSE))</f>
        <v>0</v>
      </c>
      <c r="H113" s="65" t="s">
        <v>74</v>
      </c>
      <c r="I113" s="78" t="str">
        <f>IF(ISNA(VLOOKUP($B113,Atelier2!$C:$Q,I$1,0)),0,VLOOKUP($B113,Atelier2!$C:$Q,I$1,FALSE))</f>
        <v>secretaire@lions7iles.ca</v>
      </c>
      <c r="J113" s="64"/>
      <c r="K113" s="78">
        <f>IF(ISNA(VLOOKUP($B113,Atelier3!$B:$P,K$1,0)),0,VLOOKUP($B113,Atelier3!$B:$P,K$1,FALSE))</f>
        <v>0</v>
      </c>
      <c r="L113" s="64"/>
      <c r="M113" s="78">
        <f>IF(ISNA(VLOOKUP($B113,Atelier4!$B:$P,M$1,0)),0,VLOOKUP($B113,Atelier4!$B:$P,M$1,FALSE))</f>
        <v>0</v>
      </c>
      <c r="N113" s="69"/>
      <c r="O113" s="78">
        <f>IF(ISNA(VLOOKUP($B113,Atelier5!$B:$Z,O$1,0)),0,VLOOKUP($B113,Atelier5!$B:$Z,O$1,FALSE))</f>
        <v>0</v>
      </c>
      <c r="P113" s="64"/>
      <c r="Q113" s="78">
        <f>IF(ISNA(VLOOKUP($B113,Atelier6!$B:$Z,Q$1,0)),0,VLOOKUP($B113,Atelier6!$B:$Z,Q$1,FALSE))</f>
        <v>0</v>
      </c>
      <c r="R113" s="64"/>
      <c r="S113" s="78">
        <f>IF(ISNA(VLOOKUP($B113,Atelier7!$B:$Z,S$1,0)),0,VLOOKUP($B113,Atelier7!$B:$Z,S$1,FALSE))</f>
        <v>0</v>
      </c>
    </row>
    <row r="114" spans="1:19" x14ac:dyDescent="0.45">
      <c r="A114" s="94" t="s">
        <v>206</v>
      </c>
      <c r="B114" s="94" t="str">
        <f>Tableau1[[#This Row],[Noms ]]&amp;", "&amp;Tableau1[[#This Row],[Prénom ]]</f>
        <v>Tremblay, Louis</v>
      </c>
      <c r="C114" s="95" t="s">
        <v>119</v>
      </c>
      <c r="D114" s="95" t="s">
        <v>210</v>
      </c>
      <c r="E114" s="38">
        <v>1</v>
      </c>
      <c r="F114" s="69" t="s">
        <v>57</v>
      </c>
      <c r="G114" s="78">
        <f>IF(ISNA(VLOOKUP($B114,Atelier1!$B:$Z,G$1,0)),0,VLOOKUP($B114,Atelier1!$B:$Z,G$1,FALSE))</f>
        <v>0</v>
      </c>
      <c r="H114" s="64"/>
      <c r="I114" s="78">
        <f>IF(ISNA(VLOOKUP($B114,Atelier2!$C:$Q,I$1,0)),0,VLOOKUP($B114,Atelier2!$C:$Q,I$1,FALSE))</f>
        <v>0</v>
      </c>
      <c r="J114" s="64"/>
      <c r="K114" s="78">
        <f>IF(ISNA(VLOOKUP($B114,Atelier3!$B:$P,K$1,0)),0,VLOOKUP($B114,Atelier3!$B:$P,K$1,FALSE))</f>
        <v>0</v>
      </c>
      <c r="L114" s="64"/>
      <c r="M114" s="78">
        <f>IF(ISNA(VLOOKUP($B114,Atelier4!$B:$P,M$1,0)),0,VLOOKUP($B114,Atelier4!$B:$P,M$1,FALSE))</f>
        <v>0</v>
      </c>
      <c r="N114" s="69"/>
      <c r="O114" s="78">
        <f>IF(ISNA(VLOOKUP($B114,Atelier5!$B:$Z,O$1,0)),0,VLOOKUP($B114,Atelier5!$B:$Z,O$1,FALSE))</f>
        <v>0</v>
      </c>
      <c r="P114" s="64"/>
      <c r="Q114" s="78">
        <f>IF(ISNA(VLOOKUP($B114,Atelier6!$B:$Z,Q$1,0)),0,VLOOKUP($B114,Atelier6!$B:$Z,Q$1,FALSE))</f>
        <v>0</v>
      </c>
      <c r="R114" s="64"/>
      <c r="S114" s="78">
        <f>IF(ISNA(VLOOKUP($B114,Atelier7!$B:$Z,S$1,0)),0,VLOOKUP($B114,Atelier7!$B:$Z,S$1,FALSE))</f>
        <v>0</v>
      </c>
    </row>
    <row r="115" spans="1:19" x14ac:dyDescent="0.45">
      <c r="A115" s="91" t="s">
        <v>224</v>
      </c>
      <c r="B115" s="91" t="str">
        <f>Tableau1[[#This Row],[Noms ]]&amp;", "&amp;Tableau1[[#This Row],[Prénom ]]</f>
        <v>Arsenault, Paulette</v>
      </c>
      <c r="C115" s="92" t="s">
        <v>226</v>
      </c>
      <c r="D115" s="92" t="s">
        <v>227</v>
      </c>
      <c r="E115" s="84"/>
      <c r="F115" s="69"/>
      <c r="G115" s="78">
        <f>IF(ISNA(VLOOKUP($B115,Atelier1!$B:$Z,G$1,0)),0,VLOOKUP($B115,Atelier1!$B:$Z,G$1,FALSE))</f>
        <v>0</v>
      </c>
      <c r="H115" s="64"/>
      <c r="I115" s="78" t="str">
        <f>IF(ISNA(VLOOKUP($B115,Atelier2!$C:$Q,I$1,0)),0,VLOOKUP($B115,Atelier2!$C:$Q,I$1,FALSE))</f>
        <v>p.arseno115@hotmail.ca</v>
      </c>
      <c r="J115" s="64"/>
      <c r="K115" s="78">
        <f>IF(ISNA(VLOOKUP($B115,Atelier3!$B:$P,K$1,0)),0,VLOOKUP($B115,Atelier3!$B:$P,K$1,FALSE))</f>
        <v>0</v>
      </c>
      <c r="L115" s="64"/>
      <c r="M115" s="78">
        <f>IF(ISNA(VLOOKUP($B115,Atelier4!$B:$P,M$1,0)),0,VLOOKUP($B115,Atelier4!$B:$P,M$1,FALSE))</f>
        <v>0</v>
      </c>
      <c r="N115" s="69"/>
      <c r="O115" s="78">
        <f>IF(ISNA(VLOOKUP($B115,Atelier5!$B:$Z,O$1,0)),0,VLOOKUP($B115,Atelier5!$B:$Z,O$1,FALSE))</f>
        <v>0</v>
      </c>
      <c r="P115" s="64" t="s">
        <v>251</v>
      </c>
      <c r="Q115" s="78">
        <f>IF(ISNA(VLOOKUP($B115,Atelier6!$B:$Z,Q$1,0)),0,VLOOKUP($B115,Atelier6!$B:$Z,Q$1,FALSE))</f>
        <v>0</v>
      </c>
      <c r="R115" s="64"/>
      <c r="S115" s="78">
        <f>IF(ISNA(VLOOKUP($B115,Atelier7!$B:$Z,S$1,0)),0,VLOOKUP($B115,Atelier7!$B:$Z,S$1,FALSE))</f>
        <v>0</v>
      </c>
    </row>
    <row r="116" spans="1:19" x14ac:dyDescent="0.45">
      <c r="A116" s="91" t="s">
        <v>224</v>
      </c>
      <c r="B116" s="91" t="str">
        <f>Tableau1[[#This Row],[Noms ]]&amp;", "&amp;Tableau1[[#This Row],[Prénom ]]</f>
        <v>Bernier, Nathalie</v>
      </c>
      <c r="C116" s="92" t="s">
        <v>231</v>
      </c>
      <c r="D116" s="92" t="s">
        <v>136</v>
      </c>
      <c r="E116" s="84"/>
      <c r="F116" s="68" t="s">
        <v>251</v>
      </c>
      <c r="G116" s="77">
        <f>IF(ISNA(VLOOKUP($B116,Atelier1!$B:$Z,G$1,0)),0,VLOOKUP($B116,Atelier1!$B:$Z,G$1,FALSE))</f>
        <v>0</v>
      </c>
      <c r="H116" s="64"/>
      <c r="I116" s="77">
        <f>IF(ISNA(VLOOKUP($B116,Atelier2!$C:$Q,I$1,0)),0,VLOOKUP($B116,Atelier2!$C:$Q,I$1,FALSE))</f>
        <v>0</v>
      </c>
      <c r="J116" s="64"/>
      <c r="K116" s="77">
        <f>IF(ISNA(VLOOKUP($B116,Atelier3!$B:$P,K$1,0)),0,VLOOKUP($B116,Atelier3!$B:$P,K$1,FALSE))</f>
        <v>0</v>
      </c>
      <c r="L116" s="64"/>
      <c r="M116" s="77">
        <f>IF(ISNA(VLOOKUP($B116,Atelier4!$B:$P,M$1,0)),0,VLOOKUP($B116,Atelier4!$B:$P,M$1,FALSE))</f>
        <v>0</v>
      </c>
      <c r="N116" s="69"/>
      <c r="O116" s="77">
        <f>IF(ISNA(VLOOKUP($B116,Atelier5!$B:$Z,O$1,0)),0,VLOOKUP($B116,Atelier5!$B:$Z,O$1,FALSE))</f>
        <v>0</v>
      </c>
      <c r="P116" s="64"/>
      <c r="Q116" s="77">
        <f>IF(ISNA(VLOOKUP($B116,Atelier6!$B:$Z,Q$1,0)),0,VLOOKUP($B116,Atelier6!$B:$Z,Q$1,FALSE))</f>
        <v>0</v>
      </c>
      <c r="R116" s="64"/>
      <c r="S116" s="77">
        <f>IF(ISNA(VLOOKUP($B116,Atelier7!$B:$Z,S$1,0)),0,VLOOKUP($B116,Atelier7!$B:$Z,S$1,FALSE))</f>
        <v>0</v>
      </c>
    </row>
    <row r="117" spans="1:19" x14ac:dyDescent="0.45">
      <c r="A117" s="91" t="s">
        <v>224</v>
      </c>
      <c r="B117" s="91" t="str">
        <f>Tableau1[[#This Row],[Noms ]]&amp;", "&amp;Tableau1[[#This Row],[Prénom ]]</f>
        <v>Dubé, Simon</v>
      </c>
      <c r="C117" s="92" t="s">
        <v>40</v>
      </c>
      <c r="D117" s="92" t="s">
        <v>157</v>
      </c>
      <c r="E117" s="84"/>
      <c r="F117" s="69"/>
      <c r="G117" s="78">
        <f>IF(ISNA(VLOOKUP($B117,Atelier1!$B:$Z,G$1,0)),0,VLOOKUP($B117,Atelier1!$B:$Z,G$1,FALSE))</f>
        <v>0</v>
      </c>
      <c r="H117" s="64"/>
      <c r="I117" s="78">
        <f>IF(ISNA(VLOOKUP($B117,Atelier2!$C:$Q,I$1,0)),0,VLOOKUP($B117,Atelier2!$C:$Q,I$1,FALSE))</f>
        <v>0</v>
      </c>
      <c r="J117" s="64"/>
      <c r="K117" s="78">
        <f>IF(ISNA(VLOOKUP($B117,Atelier3!$B:$P,K$1,0)),0,VLOOKUP($B117,Atelier3!$B:$P,K$1,FALSE))</f>
        <v>0</v>
      </c>
      <c r="L117" s="64"/>
      <c r="M117" s="78">
        <f>IF(ISNA(VLOOKUP($B117,Atelier4!$B:$P,M$1,0)),0,VLOOKUP($B117,Atelier4!$B:$P,M$1,FALSE))</f>
        <v>0</v>
      </c>
      <c r="N117" s="69"/>
      <c r="O117" s="78">
        <f>IF(ISNA(VLOOKUP($B117,Atelier5!$B:$Z,O$1,0)),0,VLOOKUP($B117,Atelier5!$B:$Z,O$1,FALSE))</f>
        <v>0</v>
      </c>
      <c r="P117" s="64" t="s">
        <v>251</v>
      </c>
      <c r="Q117" s="78">
        <f>IF(ISNA(VLOOKUP($B117,Atelier6!$B:$Z,Q$1,0)),0,VLOOKUP($B117,Atelier6!$B:$Z,Q$1,FALSE))</f>
        <v>0</v>
      </c>
      <c r="R117" s="64"/>
      <c r="S117" s="78">
        <f>IF(ISNA(VLOOKUP($B117,Atelier7!$B:$Z,S$1,0)),0,VLOOKUP($B117,Atelier7!$B:$Z,S$1,FALSE))</f>
        <v>0</v>
      </c>
    </row>
    <row r="118" spans="1:19" x14ac:dyDescent="0.45">
      <c r="A118" s="91" t="s">
        <v>224</v>
      </c>
      <c r="B118" s="91" t="str">
        <f>Tableau1[[#This Row],[Noms ]]&amp;", "&amp;Tableau1[[#This Row],[Prénom ]]</f>
        <v>Gagné, Steve</v>
      </c>
      <c r="C118" s="92" t="s">
        <v>29</v>
      </c>
      <c r="D118" s="92" t="s">
        <v>229</v>
      </c>
      <c r="E118" s="84"/>
      <c r="F118" s="69"/>
      <c r="G118" s="78">
        <f>IF(ISNA(VLOOKUP($B118,Atelier1!$B:$Z,G$1,0)),0,VLOOKUP($B118,Atelier1!$B:$Z,G$1,FALSE))</f>
        <v>0</v>
      </c>
      <c r="H118" s="64"/>
      <c r="I118" s="78">
        <f>IF(ISNA(VLOOKUP($B118,Atelier2!$C:$Q,I$1,0)),0,VLOOKUP($B118,Atelier2!$C:$Q,I$1,FALSE))</f>
        <v>0</v>
      </c>
      <c r="J118" s="64"/>
      <c r="K118" s="78">
        <f>IF(ISNA(VLOOKUP($B118,Atelier3!$B:$P,K$1,0)),0,VLOOKUP($B118,Atelier3!$B:$P,K$1,FALSE))</f>
        <v>0</v>
      </c>
      <c r="L118" s="64"/>
      <c r="M118" s="78">
        <f>IF(ISNA(VLOOKUP($B118,Atelier4!$B:$P,M$1,0)),0,VLOOKUP($B118,Atelier4!$B:$P,M$1,FALSE))</f>
        <v>0</v>
      </c>
      <c r="N118" s="69" t="s">
        <v>251</v>
      </c>
      <c r="O118" s="78">
        <f>IF(ISNA(VLOOKUP($B118,Atelier5!$B:$Z,O$1,0)),0,VLOOKUP($B118,Atelier5!$B:$Z,O$1,FALSE))</f>
        <v>0</v>
      </c>
      <c r="P118" s="64"/>
      <c r="Q118" s="78">
        <f>IF(ISNA(VLOOKUP($B118,Atelier6!$B:$Z,Q$1,0)),0,VLOOKUP($B118,Atelier6!$B:$Z,Q$1,FALSE))</f>
        <v>0</v>
      </c>
      <c r="R118" s="64"/>
      <c r="S118" s="78">
        <f>IF(ISNA(VLOOKUP($B118,Atelier7!$B:$Z,S$1,0)),0,VLOOKUP($B118,Atelier7!$B:$Z,S$1,FALSE))</f>
        <v>0</v>
      </c>
    </row>
    <row r="119" spans="1:19" x14ac:dyDescent="0.45">
      <c r="A119" s="94" t="s">
        <v>224</v>
      </c>
      <c r="B119" s="94" t="str">
        <f>Tableau1[[#This Row],[Noms ]]&amp;", "&amp;Tableau1[[#This Row],[Prénom ]]</f>
        <v>Julien, Francine</v>
      </c>
      <c r="C119" s="95" t="s">
        <v>225</v>
      </c>
      <c r="D119" s="95" t="s">
        <v>219</v>
      </c>
      <c r="E119" s="38">
        <v>1</v>
      </c>
      <c r="F119" s="69"/>
      <c r="G119" s="78">
        <f>IF(ISNA(VLOOKUP($B119,Atelier1!$B:$Z,G$1,0)),0,VLOOKUP($B119,Atelier1!$B:$Z,G$1,FALSE))</f>
        <v>0</v>
      </c>
      <c r="H119" s="64"/>
      <c r="I119" s="78" t="str">
        <f>IF(ISNA(VLOOKUP($B119,Atelier2!$C:$Q,I$1,0)),0,VLOOKUP($B119,Atelier2!$C:$Q,I$1,FALSE))</f>
        <v>fjulien@telus.net</v>
      </c>
      <c r="J119" s="64"/>
      <c r="K119" s="78">
        <f>IF(ISNA(VLOOKUP($B119,Atelier3!$B:$P,K$1,0)),0,VLOOKUP($B119,Atelier3!$B:$P,K$1,FALSE))</f>
        <v>0</v>
      </c>
      <c r="L119" s="64"/>
      <c r="M119" s="78">
        <f>IF(ISNA(VLOOKUP($B119,Atelier4!$B:$P,M$1,0)),0,VLOOKUP($B119,Atelier4!$B:$P,M$1,FALSE))</f>
        <v>0</v>
      </c>
      <c r="N119" s="69"/>
      <c r="O119" s="78">
        <f>IF(ISNA(VLOOKUP($B119,Atelier5!$B:$Z,O$1,0)),0,VLOOKUP($B119,Atelier5!$B:$Z,O$1,FALSE))</f>
        <v>0</v>
      </c>
      <c r="P119" s="64"/>
      <c r="Q119" s="78">
        <f>IF(ISNA(VLOOKUP($B119,Atelier6!$B:$Z,Q$1,0)),0,VLOOKUP($B119,Atelier6!$B:$Z,Q$1,FALSE))</f>
        <v>0</v>
      </c>
      <c r="R119" s="65" t="s">
        <v>74</v>
      </c>
      <c r="S119" s="78">
        <f>IF(ISNA(VLOOKUP($B119,Atelier7!$B:$Z,S$1,0)),0,VLOOKUP($B119,Atelier7!$B:$Z,S$1,FALSE))</f>
        <v>0</v>
      </c>
    </row>
    <row r="120" spans="1:19" x14ac:dyDescent="0.45">
      <c r="A120" s="91" t="s">
        <v>224</v>
      </c>
      <c r="B120" s="91" t="str">
        <f>Tableau1[[#This Row],[Noms ]]&amp;", "&amp;Tableau1[[#This Row],[Prénom ]]</f>
        <v>Lévesque, July</v>
      </c>
      <c r="C120" s="92" t="s">
        <v>186</v>
      </c>
      <c r="D120" s="92" t="s">
        <v>230</v>
      </c>
      <c r="E120" s="84"/>
      <c r="F120" s="69"/>
      <c r="G120" s="78">
        <f>IF(ISNA(VLOOKUP($B120,Atelier1!$B:$Z,G$1,0)),0,VLOOKUP($B120,Atelier1!$B:$Z,G$1,FALSE))</f>
        <v>0</v>
      </c>
      <c r="H120" s="64"/>
      <c r="I120" s="78">
        <f>IF(ISNA(VLOOKUP($B120,Atelier2!$C:$Q,I$1,0)),0,VLOOKUP($B120,Atelier2!$C:$Q,I$1,FALSE))</f>
        <v>0</v>
      </c>
      <c r="J120" s="64" t="s">
        <v>251</v>
      </c>
      <c r="K120" s="78">
        <f>IF(ISNA(VLOOKUP($B120,Atelier3!$B:$P,K$1,0)),0,VLOOKUP($B120,Atelier3!$B:$P,K$1,FALSE))</f>
        <v>0</v>
      </c>
      <c r="L120" s="64"/>
      <c r="M120" s="78">
        <f>IF(ISNA(VLOOKUP($B120,Atelier4!$B:$P,M$1,0)),0,VLOOKUP($B120,Atelier4!$B:$P,M$1,FALSE))</f>
        <v>0</v>
      </c>
      <c r="N120" s="69"/>
      <c r="O120" s="78">
        <f>IF(ISNA(VLOOKUP($B120,Atelier5!$B:$Z,O$1,0)),0,VLOOKUP($B120,Atelier5!$B:$Z,O$1,FALSE))</f>
        <v>0</v>
      </c>
      <c r="P120" s="64"/>
      <c r="Q120" s="78">
        <f>IF(ISNA(VLOOKUP($B120,Atelier6!$B:$Z,Q$1,0)),0,VLOOKUP($B120,Atelier6!$B:$Z,Q$1,FALSE))</f>
        <v>0</v>
      </c>
      <c r="R120" s="64"/>
      <c r="S120" s="78">
        <f>IF(ISNA(VLOOKUP($B120,Atelier7!$B:$Z,S$1,0)),0,VLOOKUP($B120,Atelier7!$B:$Z,S$1,FALSE))</f>
        <v>0</v>
      </c>
    </row>
    <row r="121" spans="1:19" x14ac:dyDescent="0.45">
      <c r="A121" s="94" t="s">
        <v>224</v>
      </c>
      <c r="B121" s="94" t="str">
        <f>Tableau1[[#This Row],[Noms ]]&amp;", "&amp;Tableau1[[#This Row],[Prénom ]]</f>
        <v>Ouellet, Diane</v>
      </c>
      <c r="C121" s="95" t="s">
        <v>83</v>
      </c>
      <c r="D121" s="95" t="s">
        <v>34</v>
      </c>
      <c r="E121" s="38">
        <v>1</v>
      </c>
      <c r="F121" s="69"/>
      <c r="G121" s="78">
        <f>IF(ISNA(VLOOKUP($B121,Atelier1!$B:$Z,G$1,0)),0,VLOOKUP($B121,Atelier1!$B:$Z,G$1,FALSE))</f>
        <v>0</v>
      </c>
      <c r="H121" s="64"/>
      <c r="I121" s="78">
        <f>IF(ISNA(VLOOKUP($B121,Atelier2!$C:$Q,I$1,0)),0,VLOOKUP($B121,Atelier2!$C:$Q,I$1,FALSE))</f>
        <v>0</v>
      </c>
      <c r="J121" s="64"/>
      <c r="K121" s="78">
        <f>IF(ISNA(VLOOKUP($B121,Atelier3!$B:$P,K$1,0)),0,VLOOKUP($B121,Atelier3!$B:$P,K$1,FALSE))</f>
        <v>0</v>
      </c>
      <c r="L121" s="65" t="s">
        <v>74</v>
      </c>
      <c r="M121" s="78">
        <f>IF(ISNA(VLOOKUP($B121,Atelier4!$B:$P,M$1,0)),0,VLOOKUP($B121,Atelier4!$B:$P,M$1,FALSE))</f>
        <v>0</v>
      </c>
      <c r="N121" s="69"/>
      <c r="O121" s="78">
        <f>IF(ISNA(VLOOKUP($B121,Atelier5!$B:$Z,O$1,0)),0,VLOOKUP($B121,Atelier5!$B:$Z,O$1,FALSE))</f>
        <v>0</v>
      </c>
      <c r="P121" s="64"/>
      <c r="Q121" s="78">
        <f>IF(ISNA(VLOOKUP($B121,Atelier6!$B:$Z,Q$1,0)),0,VLOOKUP($B121,Atelier6!$B:$Z,Q$1,FALSE))</f>
        <v>0</v>
      </c>
      <c r="R121" s="64"/>
      <c r="S121" s="78">
        <f>IF(ISNA(VLOOKUP($B121,Atelier7!$B:$Z,S$1,0)),0,VLOOKUP($B121,Atelier7!$B:$Z,S$1,FALSE))</f>
        <v>0</v>
      </c>
    </row>
    <row r="122" spans="1:19" x14ac:dyDescent="0.45">
      <c r="A122" s="94" t="s">
        <v>224</v>
      </c>
      <c r="B122" s="94" t="str">
        <f>Tableau1[[#This Row],[Noms ]]&amp;", "&amp;Tableau1[[#This Row],[Prénom ]]</f>
        <v>Parent, Marc</v>
      </c>
      <c r="C122" s="95" t="s">
        <v>228</v>
      </c>
      <c r="D122" s="95" t="s">
        <v>205</v>
      </c>
      <c r="E122" s="38">
        <v>1</v>
      </c>
      <c r="F122" s="69"/>
      <c r="G122" s="78">
        <f>IF(ISNA(VLOOKUP($B122,Atelier1!$B:$Z,G$1,0)),0,VLOOKUP($B122,Atelier1!$B:$Z,G$1,FALSE))</f>
        <v>0</v>
      </c>
      <c r="H122" s="64"/>
      <c r="I122" s="78">
        <f>IF(ISNA(VLOOKUP($B122,Atelier2!$C:$Q,I$1,0)),0,VLOOKUP($B122,Atelier2!$C:$Q,I$1,FALSE))</f>
        <v>0</v>
      </c>
      <c r="J122" s="64" t="s">
        <v>57</v>
      </c>
      <c r="K122" s="78">
        <f>IF(ISNA(VLOOKUP($B122,Atelier3!$B:$P,K$1,0)),0,VLOOKUP($B122,Atelier3!$B:$P,K$1,FALSE))</f>
        <v>0</v>
      </c>
      <c r="L122" s="64"/>
      <c r="M122" s="78">
        <f>IF(ISNA(VLOOKUP($B122,Atelier4!$B:$P,M$1,0)),0,VLOOKUP($B122,Atelier4!$B:$P,M$1,FALSE))</f>
        <v>0</v>
      </c>
      <c r="N122" s="69"/>
      <c r="O122" s="78">
        <f>IF(ISNA(VLOOKUP($B122,Atelier5!$B:$Z,O$1,0)),0,VLOOKUP($B122,Atelier5!$B:$Z,O$1,FALSE))</f>
        <v>0</v>
      </c>
      <c r="P122" s="64"/>
      <c r="Q122" s="78">
        <f>IF(ISNA(VLOOKUP($B122,Atelier6!$B:$Z,Q$1,0)),0,VLOOKUP($B122,Atelier6!$B:$Z,Q$1,FALSE))</f>
        <v>0</v>
      </c>
      <c r="R122" s="64"/>
      <c r="S122" s="78">
        <f>IF(ISNA(VLOOKUP($B122,Atelier7!$B:$Z,S$1,0)),0,VLOOKUP($B122,Atelier7!$B:$Z,S$1,FALSE))</f>
        <v>0</v>
      </c>
    </row>
    <row r="123" spans="1:19" x14ac:dyDescent="0.45">
      <c r="A123" s="94" t="s">
        <v>52</v>
      </c>
      <c r="B123" s="94" t="str">
        <f>Tableau1[[#This Row],[Noms ]]&amp;", "&amp;Tableau1[[#This Row],[Prénom ]]</f>
        <v>Fournier, Édouard</v>
      </c>
      <c r="C123" s="95" t="s">
        <v>54</v>
      </c>
      <c r="D123" s="95" t="s">
        <v>56</v>
      </c>
      <c r="E123" s="38">
        <v>1</v>
      </c>
      <c r="F123" s="69"/>
      <c r="G123" s="78">
        <f>IF(ISNA(VLOOKUP($B123,Atelier1!$B:$Z,G$1,0)),0,VLOOKUP($B123,Atelier1!$B:$Z,G$1,FALSE))</f>
        <v>0</v>
      </c>
      <c r="H123" s="64"/>
      <c r="I123" s="78">
        <f>IF(ISNA(VLOOKUP($B123,Atelier2!$C:$Q,I$1,0)),0,VLOOKUP($B123,Atelier2!$C:$Q,I$1,FALSE))</f>
        <v>0</v>
      </c>
      <c r="J123" s="64"/>
      <c r="K123" s="78">
        <f>IF(ISNA(VLOOKUP($B123,Atelier3!$B:$P,K$1,0)),0,VLOOKUP($B123,Atelier3!$B:$P,K$1,FALSE))</f>
        <v>0</v>
      </c>
      <c r="L123" s="64"/>
      <c r="M123" s="78">
        <f>IF(ISNA(VLOOKUP($B123,Atelier4!$B:$P,M$1,0)),0,VLOOKUP($B123,Atelier4!$B:$P,M$1,FALSE))</f>
        <v>0</v>
      </c>
      <c r="N123" s="69" t="s">
        <v>57</v>
      </c>
      <c r="O123" s="78">
        <f>IF(ISNA(VLOOKUP($B123,Atelier5!$B:$Z,O$1,0)),0,VLOOKUP($B123,Atelier5!$B:$Z,O$1,FALSE))</f>
        <v>0</v>
      </c>
      <c r="P123" s="64"/>
      <c r="Q123" s="78">
        <f>IF(ISNA(VLOOKUP($B123,Atelier6!$B:$Z,Q$1,0)),0,VLOOKUP($B123,Atelier6!$B:$Z,Q$1,FALSE))</f>
        <v>0</v>
      </c>
      <c r="R123" s="64"/>
      <c r="S123" s="78">
        <f>IF(ISNA(VLOOKUP($B123,Atelier7!$B:$Z,S$1,0)),0,VLOOKUP($B123,Atelier7!$B:$Z,S$1,FALSE))</f>
        <v>0</v>
      </c>
    </row>
    <row r="124" spans="1:19" x14ac:dyDescent="0.45">
      <c r="A124" s="91" t="s">
        <v>52</v>
      </c>
      <c r="B124" s="91" t="str">
        <f>Tableau1[[#This Row],[Noms ]]&amp;", "&amp;Tableau1[[#This Row],[Prénom ]]</f>
        <v>Fournier, Émélie</v>
      </c>
      <c r="C124" s="92" t="s">
        <v>54</v>
      </c>
      <c r="D124" s="92" t="s">
        <v>55</v>
      </c>
      <c r="E124" s="85"/>
      <c r="F124" s="69"/>
      <c r="G124" s="78">
        <f>IF(ISNA(VLOOKUP($B124,Atelier1!$B:$Z,G$1,0)),0,VLOOKUP($B124,Atelier1!$B:$Z,G$1,FALSE))</f>
        <v>0</v>
      </c>
      <c r="H124" s="64"/>
      <c r="I124" s="78">
        <f>IF(ISNA(VLOOKUP($B124,Atelier2!$C:$Q,I$1,0)),0,VLOOKUP($B124,Atelier2!$C:$Q,I$1,FALSE))</f>
        <v>0</v>
      </c>
      <c r="J124" s="64"/>
      <c r="K124" s="78">
        <f>IF(ISNA(VLOOKUP($B124,Atelier3!$B:$P,K$1,0)),0,VLOOKUP($B124,Atelier3!$B:$P,K$1,FALSE))</f>
        <v>0</v>
      </c>
      <c r="L124" s="64" t="s">
        <v>251</v>
      </c>
      <c r="M124" s="78">
        <f>IF(ISNA(VLOOKUP($B124,Atelier4!$B:$P,M$1,0)),0,VLOOKUP($B124,Atelier4!$B:$P,M$1,FALSE))</f>
        <v>0</v>
      </c>
      <c r="N124" s="69"/>
      <c r="O124" s="78">
        <f>IF(ISNA(VLOOKUP($B124,Atelier5!$B:$Z,O$1,0)),0,VLOOKUP($B124,Atelier5!$B:$Z,O$1,FALSE))</f>
        <v>0</v>
      </c>
      <c r="P124" s="64"/>
      <c r="Q124" s="78">
        <f>IF(ISNA(VLOOKUP($B124,Atelier6!$B:$Z,Q$1,0)),0,VLOOKUP($B124,Atelier6!$B:$Z,Q$1,FALSE))</f>
        <v>0</v>
      </c>
      <c r="R124" s="64"/>
      <c r="S124" s="78">
        <f>IF(ISNA(VLOOKUP($B124,Atelier7!$B:$Z,S$1,0)),0,VLOOKUP($B124,Atelier7!$B:$Z,S$1,FALSE))</f>
        <v>0</v>
      </c>
    </row>
    <row r="125" spans="1:19" x14ac:dyDescent="0.45">
      <c r="A125" s="91" t="s">
        <v>52</v>
      </c>
      <c r="B125" s="91" t="str">
        <f>Tableau1[[#This Row],[Noms ]]&amp;", "&amp;Tableau1[[#This Row],[Prénom ]]</f>
        <v>Fradette, Geneviève</v>
      </c>
      <c r="C125" s="92" t="s">
        <v>58</v>
      </c>
      <c r="D125" s="92" t="s">
        <v>59</v>
      </c>
      <c r="E125" s="84"/>
      <c r="F125" s="69"/>
      <c r="G125" s="78">
        <f>IF(ISNA(VLOOKUP($B125,Atelier1!$B:$Z,G$1,0)),0,VLOOKUP($B125,Atelier1!$B:$Z,G$1,FALSE))</f>
        <v>0</v>
      </c>
      <c r="H125" s="64" t="s">
        <v>251</v>
      </c>
      <c r="I125" s="78" t="str">
        <f>IF(ISNA(VLOOKUP($B125,Atelier2!$C:$Q,I$1,0)),0,VLOOKUP($B125,Atelier2!$C:$Q,I$1,FALSE))</f>
        <v>doucelune@hotmail.com</v>
      </c>
      <c r="J125" s="64"/>
      <c r="K125" s="78">
        <f>IF(ISNA(VLOOKUP($B125,Atelier3!$B:$P,K$1,0)),0,VLOOKUP($B125,Atelier3!$B:$P,K$1,FALSE))</f>
        <v>0</v>
      </c>
      <c r="L125" s="64"/>
      <c r="M125" s="78">
        <f>IF(ISNA(VLOOKUP($B125,Atelier4!$B:$P,M$1,0)),0,VLOOKUP($B125,Atelier4!$B:$P,M$1,FALSE))</f>
        <v>0</v>
      </c>
      <c r="N125" s="69"/>
      <c r="O125" s="78">
        <f>IF(ISNA(VLOOKUP($B125,Atelier5!$B:$Z,O$1,0)),0,VLOOKUP($B125,Atelier5!$B:$Z,O$1,FALSE))</f>
        <v>0</v>
      </c>
      <c r="P125" s="64"/>
      <c r="Q125" s="78">
        <f>IF(ISNA(VLOOKUP($B125,Atelier6!$B:$Z,Q$1,0)),0,VLOOKUP($B125,Atelier6!$B:$Z,Q$1,FALSE))</f>
        <v>0</v>
      </c>
      <c r="R125" s="64"/>
      <c r="S125" s="78">
        <f>IF(ISNA(VLOOKUP($B125,Atelier7!$B:$Z,S$1,0)),0,VLOOKUP($B125,Atelier7!$B:$Z,S$1,FALSE))</f>
        <v>0</v>
      </c>
    </row>
    <row r="126" spans="1:19" x14ac:dyDescent="0.45">
      <c r="A126" s="91" t="s">
        <v>52</v>
      </c>
      <c r="B126" s="91" t="str">
        <f>Tableau1[[#This Row],[Noms ]]&amp;", "&amp;Tableau1[[#This Row],[Prénom ]]</f>
        <v>Gagnon, Huguette</v>
      </c>
      <c r="C126" s="92" t="s">
        <v>49</v>
      </c>
      <c r="D126" s="92" t="s">
        <v>53</v>
      </c>
      <c r="E126" s="84"/>
      <c r="F126" s="69"/>
      <c r="G126" s="78">
        <f>IF(ISNA(VLOOKUP($B126,Atelier1!$B:$Z,G$1,0)),0,VLOOKUP($B126,Atelier1!$B:$Z,G$1,FALSE))</f>
        <v>0</v>
      </c>
      <c r="H126" s="64"/>
      <c r="I126" s="78">
        <f>IF(ISNA(VLOOKUP($B126,Atelier2!$C:$Q,I$1,0)),0,VLOOKUP($B126,Atelier2!$C:$Q,I$1,FALSE))</f>
        <v>0</v>
      </c>
      <c r="J126" s="64"/>
      <c r="K126" s="78">
        <f>IF(ISNA(VLOOKUP($B126,Atelier3!$B:$P,K$1,0)),0,VLOOKUP($B126,Atelier3!$B:$P,K$1,FALSE))</f>
        <v>0</v>
      </c>
      <c r="L126" s="64"/>
      <c r="M126" s="78">
        <f>IF(ISNA(VLOOKUP($B126,Atelier4!$B:$P,M$1,0)),0,VLOOKUP($B126,Atelier4!$B:$P,M$1,FALSE))</f>
        <v>0</v>
      </c>
      <c r="N126" s="69"/>
      <c r="O126" s="78">
        <f>IF(ISNA(VLOOKUP($B126,Atelier5!$B:$Z,O$1,0)),0,VLOOKUP($B126,Atelier5!$B:$Z,O$1,FALSE))</f>
        <v>0</v>
      </c>
      <c r="P126" s="64" t="s">
        <v>251</v>
      </c>
      <c r="Q126" s="78">
        <f>IF(ISNA(VLOOKUP($B126,Atelier6!$B:$Z,Q$1,0)),0,VLOOKUP($B126,Atelier6!$B:$Z,Q$1,FALSE))</f>
        <v>0</v>
      </c>
      <c r="R126" s="64"/>
      <c r="S126" s="78">
        <f>IF(ISNA(VLOOKUP($B126,Atelier7!$B:$Z,S$1,0)),0,VLOOKUP($B126,Atelier7!$B:$Z,S$1,FALSE))</f>
        <v>0</v>
      </c>
    </row>
    <row r="127" spans="1:19" x14ac:dyDescent="0.45">
      <c r="A127" s="91" t="s">
        <v>232</v>
      </c>
      <c r="B127" s="91" t="str">
        <f>Tableau1[[#This Row],[Noms ]]&amp;", "&amp;Tableau1[[#This Row],[Prénom ]]</f>
        <v>Chouinard, Jeanne D'arc</v>
      </c>
      <c r="C127" s="92" t="s">
        <v>235</v>
      </c>
      <c r="D127" s="92" t="s">
        <v>236</v>
      </c>
      <c r="E127" s="84"/>
      <c r="F127" s="69"/>
      <c r="G127" s="78">
        <f>IF(ISNA(VLOOKUP($B127,Atelier1!$B:$Z,G$1,0)),0,VLOOKUP($B127,Atelier1!$B:$Z,G$1,FALSE))</f>
        <v>0</v>
      </c>
      <c r="H127" s="64"/>
      <c r="I127" s="78">
        <f>IF(ISNA(VLOOKUP($B127,Atelier2!$C:$Q,I$1,0)),0,VLOOKUP($B127,Atelier2!$C:$Q,I$1,FALSE))</f>
        <v>0</v>
      </c>
      <c r="J127" s="64"/>
      <c r="K127" s="78">
        <f>IF(ISNA(VLOOKUP($B127,Atelier3!$B:$P,K$1,0)),0,VLOOKUP($B127,Atelier3!$B:$P,K$1,FALSE))</f>
        <v>0</v>
      </c>
      <c r="L127" s="64" t="s">
        <v>251</v>
      </c>
      <c r="M127" s="78">
        <f>IF(ISNA(VLOOKUP($B127,Atelier4!$B:$P,M$1,0)),0,VLOOKUP($B127,Atelier4!$B:$P,M$1,FALSE))</f>
        <v>0</v>
      </c>
      <c r="N127" s="69"/>
      <c r="O127" s="78">
        <f>IF(ISNA(VLOOKUP($B127,Atelier5!$B:$Z,O$1,0)),0,VLOOKUP($B127,Atelier5!$B:$Z,O$1,FALSE))</f>
        <v>0</v>
      </c>
      <c r="P127" s="64"/>
      <c r="Q127" s="78">
        <f>IF(ISNA(VLOOKUP($B127,Atelier6!$B:$Z,Q$1,0)),0,VLOOKUP($B127,Atelier6!$B:$Z,Q$1,FALSE))</f>
        <v>0</v>
      </c>
      <c r="R127" s="64"/>
      <c r="S127" s="78">
        <f>IF(ISNA(VLOOKUP($B127,Atelier7!$B:$Z,S$1,0)),0,VLOOKUP($B127,Atelier7!$B:$Z,S$1,FALSE))</f>
        <v>0</v>
      </c>
    </row>
    <row r="128" spans="1:19" x14ac:dyDescent="0.45">
      <c r="A128" s="91" t="s">
        <v>232</v>
      </c>
      <c r="B128" s="91" t="str">
        <f>Tableau1[[#This Row],[Noms ]]&amp;", "&amp;Tableau1[[#This Row],[Prénom ]]</f>
        <v>Gagnon, Audrey</v>
      </c>
      <c r="C128" s="92" t="s">
        <v>49</v>
      </c>
      <c r="D128" s="92" t="s">
        <v>237</v>
      </c>
      <c r="E128" s="84"/>
      <c r="F128" s="69" t="s">
        <v>251</v>
      </c>
      <c r="G128" s="78">
        <f>IF(ISNA(VLOOKUP($B128,Atelier1!$B:$Z,G$1,0)),0,VLOOKUP($B128,Atelier1!$B:$Z,G$1,FALSE))</f>
        <v>0</v>
      </c>
      <c r="H128" s="64"/>
      <c r="I128" s="78">
        <f>IF(ISNA(VLOOKUP($B128,Atelier2!$C:$Q,I$1,0)),0,VLOOKUP($B128,Atelier2!$C:$Q,I$1,FALSE))</f>
        <v>0</v>
      </c>
      <c r="J128" s="64"/>
      <c r="K128" s="78">
        <f>IF(ISNA(VLOOKUP($B128,Atelier3!$B:$P,K$1,0)),0,VLOOKUP($B128,Atelier3!$B:$P,K$1,FALSE))</f>
        <v>0</v>
      </c>
      <c r="L128" s="64"/>
      <c r="M128" s="78">
        <f>IF(ISNA(VLOOKUP($B128,Atelier4!$B:$P,M$1,0)),0,VLOOKUP($B128,Atelier4!$B:$P,M$1,FALSE))</f>
        <v>0</v>
      </c>
      <c r="N128" s="69"/>
      <c r="O128" s="78">
        <f>IF(ISNA(VLOOKUP($B128,Atelier5!$B:$Z,O$1,0)),0,VLOOKUP($B128,Atelier5!$B:$Z,O$1,FALSE))</f>
        <v>0</v>
      </c>
      <c r="P128" s="64"/>
      <c r="Q128" s="78">
        <f>IF(ISNA(VLOOKUP($B128,Atelier6!$B:$Z,Q$1,0)),0,VLOOKUP($B128,Atelier6!$B:$Z,Q$1,FALSE))</f>
        <v>0</v>
      </c>
      <c r="R128" s="64"/>
      <c r="S128" s="78">
        <f>IF(ISNA(VLOOKUP($B128,Atelier7!$B:$Z,S$1,0)),0,VLOOKUP($B128,Atelier7!$B:$Z,S$1,FALSE))</f>
        <v>0</v>
      </c>
    </row>
    <row r="129" spans="1:19" x14ac:dyDescent="0.45">
      <c r="A129" s="91" t="s">
        <v>232</v>
      </c>
      <c r="B129" s="91" t="str">
        <f>Tableau1[[#This Row],[Noms ]]&amp;", "&amp;Tableau1[[#This Row],[Prénom ]]</f>
        <v>Lévesque, Jules</v>
      </c>
      <c r="C129" s="92" t="s">
        <v>186</v>
      </c>
      <c r="D129" s="92" t="s">
        <v>233</v>
      </c>
      <c r="E129" s="84"/>
      <c r="F129" s="69"/>
      <c r="G129" s="78">
        <f>IF(ISNA(VLOOKUP($B129,Atelier1!$B:$Z,G$1,0)),0,VLOOKUP($B129,Atelier1!$B:$Z,G$1,FALSE))</f>
        <v>0</v>
      </c>
      <c r="H129" s="64" t="s">
        <v>251</v>
      </c>
      <c r="I129" s="78" t="str">
        <f>IF(ISNA(VLOOKUP($B129,Atelier2!$C:$Q,I$1,0)),0,VLOOKUP($B129,Atelier2!$C:$Q,I$1,FALSE))</f>
        <v xml:space="preserve">levlav@videotron.ca; </v>
      </c>
      <c r="J129" s="64"/>
      <c r="K129" s="78">
        <f>IF(ISNA(VLOOKUP($B129,Atelier3!$B:$P,K$1,0)),0,VLOOKUP($B129,Atelier3!$B:$P,K$1,FALSE))</f>
        <v>0</v>
      </c>
      <c r="L129" s="64"/>
      <c r="M129" s="78">
        <f>IF(ISNA(VLOOKUP($B129,Atelier4!$B:$P,M$1,0)),0,VLOOKUP($B129,Atelier4!$B:$P,M$1,FALSE))</f>
        <v>0</v>
      </c>
      <c r="N129" s="69"/>
      <c r="O129" s="78">
        <f>IF(ISNA(VLOOKUP($B129,Atelier5!$B:$Z,O$1,0)),0,VLOOKUP($B129,Atelier5!$B:$Z,O$1,FALSE))</f>
        <v>0</v>
      </c>
      <c r="P129" s="64"/>
      <c r="Q129" s="78">
        <f>IF(ISNA(VLOOKUP($B129,Atelier6!$B:$Z,Q$1,0)),0,VLOOKUP($B129,Atelier6!$B:$Z,Q$1,FALSE))</f>
        <v>0</v>
      </c>
      <c r="R129" s="64"/>
      <c r="S129" s="78">
        <f>IF(ISNA(VLOOKUP($B129,Atelier7!$B:$Z,S$1,0)),0,VLOOKUP($B129,Atelier7!$B:$Z,S$1,FALSE))</f>
        <v>0</v>
      </c>
    </row>
    <row r="130" spans="1:19" x14ac:dyDescent="0.45">
      <c r="A130" s="91" t="s">
        <v>232</v>
      </c>
      <c r="B130" s="91" t="str">
        <f>Tableau1[[#This Row],[Noms ]]&amp;", "&amp;Tableau1[[#This Row],[Prénom ]]</f>
        <v>Pelletier, Rémi</v>
      </c>
      <c r="C130" s="92" t="s">
        <v>238</v>
      </c>
      <c r="D130" s="92" t="s">
        <v>239</v>
      </c>
      <c r="E130" s="84"/>
      <c r="F130" s="69"/>
      <c r="G130" s="78">
        <f>IF(ISNA(VLOOKUP($B130,Atelier1!$B:$Z,G$1,0)),0,VLOOKUP($B130,Atelier1!$B:$Z,G$1,FALSE))</f>
        <v>0</v>
      </c>
      <c r="H130" s="64"/>
      <c r="I130" s="78">
        <f>IF(ISNA(VLOOKUP($B130,Atelier2!$C:$Q,I$1,0)),0,VLOOKUP($B130,Atelier2!$C:$Q,I$1,FALSE))</f>
        <v>0</v>
      </c>
      <c r="J130" s="64"/>
      <c r="K130" s="78">
        <f>IF(ISNA(VLOOKUP($B130,Atelier3!$B:$P,K$1,0)),0,VLOOKUP($B130,Atelier3!$B:$P,K$1,FALSE))</f>
        <v>0</v>
      </c>
      <c r="L130" s="64"/>
      <c r="M130" s="78">
        <f>IF(ISNA(VLOOKUP($B130,Atelier4!$B:$P,M$1,0)),0,VLOOKUP($B130,Atelier4!$B:$P,M$1,FALSE))</f>
        <v>0</v>
      </c>
      <c r="N130" s="69" t="s">
        <v>251</v>
      </c>
      <c r="O130" s="78">
        <f>IF(ISNA(VLOOKUP($B130,Atelier5!$B:$Z,O$1,0)),0,VLOOKUP($B130,Atelier5!$B:$Z,O$1,FALSE))</f>
        <v>0</v>
      </c>
      <c r="P130" s="64"/>
      <c r="Q130" s="78">
        <f>IF(ISNA(VLOOKUP($B130,Atelier6!$B:$Z,Q$1,0)),0,VLOOKUP($B130,Atelier6!$B:$Z,Q$1,FALSE))</f>
        <v>0</v>
      </c>
      <c r="R130" s="64"/>
      <c r="S130" s="78">
        <f>IF(ISNA(VLOOKUP($B130,Atelier7!$B:$Z,S$1,0)),0,VLOOKUP($B130,Atelier7!$B:$Z,S$1,FALSE))</f>
        <v>0</v>
      </c>
    </row>
    <row r="131" spans="1:19" x14ac:dyDescent="0.45">
      <c r="A131" s="91" t="s">
        <v>232</v>
      </c>
      <c r="B131" s="91" t="str">
        <f>Tableau1[[#This Row],[Noms ]]&amp;", "&amp;Tableau1[[#This Row],[Prénom ]]</f>
        <v>Soucy, Kathleen</v>
      </c>
      <c r="C131" s="92" t="s">
        <v>167</v>
      </c>
      <c r="D131" s="92" t="s">
        <v>234</v>
      </c>
      <c r="E131" s="84"/>
      <c r="F131" s="69"/>
      <c r="G131" s="78">
        <f>IF(ISNA(VLOOKUP($B131,Atelier1!$B:$Z,G$1,0)),0,VLOOKUP($B131,Atelier1!$B:$Z,G$1,FALSE))</f>
        <v>0</v>
      </c>
      <c r="H131" s="64"/>
      <c r="I131" s="78">
        <f>IF(ISNA(VLOOKUP($B131,Atelier2!$C:$Q,I$1,0)),0,VLOOKUP($B131,Atelier2!$C:$Q,I$1,FALSE))</f>
        <v>0</v>
      </c>
      <c r="J131" s="64"/>
      <c r="K131" s="78">
        <f>IF(ISNA(VLOOKUP($B131,Atelier3!$B:$P,K$1,0)),0,VLOOKUP($B131,Atelier3!$B:$P,K$1,FALSE))</f>
        <v>0</v>
      </c>
      <c r="L131" s="64"/>
      <c r="M131" s="78">
        <f>IF(ISNA(VLOOKUP($B131,Atelier4!$B:$P,M$1,0)),0,VLOOKUP($B131,Atelier4!$B:$P,M$1,FALSE))</f>
        <v>0</v>
      </c>
      <c r="N131" s="69"/>
      <c r="O131" s="78">
        <f>IF(ISNA(VLOOKUP($B131,Atelier5!$B:$Z,O$1,0)),0,VLOOKUP($B131,Atelier5!$B:$Z,O$1,FALSE))</f>
        <v>0</v>
      </c>
      <c r="P131" s="64" t="s">
        <v>251</v>
      </c>
      <c r="Q131" s="78">
        <f>IF(ISNA(VLOOKUP($B131,Atelier6!$B:$Z,Q$1,0)),0,VLOOKUP($B131,Atelier6!$B:$Z,Q$1,FALSE))</f>
        <v>0</v>
      </c>
      <c r="R131" s="64"/>
      <c r="S131" s="78">
        <f>IF(ISNA(VLOOKUP($B131,Atelier7!$B:$Z,S$1,0)),0,VLOOKUP($B131,Atelier7!$B:$Z,S$1,FALSE))</f>
        <v>0</v>
      </c>
    </row>
    <row r="132" spans="1:19" x14ac:dyDescent="0.45">
      <c r="A132" s="91" t="s">
        <v>13</v>
      </c>
      <c r="B132" s="91" t="str">
        <f>Tableau1[[#This Row],[Noms ]]&amp;", "&amp;Tableau1[[#This Row],[Prénom ]]</f>
        <v>Claireaux, Valérie</v>
      </c>
      <c r="C132" s="92" t="s">
        <v>14</v>
      </c>
      <c r="D132" s="92" t="s">
        <v>15</v>
      </c>
      <c r="E132" s="84"/>
      <c r="F132" s="69" t="s">
        <v>251</v>
      </c>
      <c r="G132" s="78">
        <f>IF(ISNA(VLOOKUP($B132,Atelier1!$B:$Z,G$1,0)),0,VLOOKUP($B132,Atelier1!$B:$Z,G$1,FALSE))</f>
        <v>0</v>
      </c>
      <c r="H132" s="64"/>
      <c r="I132" s="78">
        <f>IF(ISNA(VLOOKUP($B132,Atelier2!$C:$Q,I$1,0)),0,VLOOKUP($B132,Atelier2!$C:$Q,I$1,FALSE))</f>
        <v>0</v>
      </c>
      <c r="J132" s="64"/>
      <c r="K132" s="78">
        <f>IF(ISNA(VLOOKUP($B132,Atelier3!$B:$P,K$1,0)),0,VLOOKUP($B132,Atelier3!$B:$P,K$1,FALSE))</f>
        <v>0</v>
      </c>
      <c r="L132" s="64"/>
      <c r="M132" s="78">
        <f>IF(ISNA(VLOOKUP($B132,Atelier4!$B:$P,M$1,0)),0,VLOOKUP($B132,Atelier4!$B:$P,M$1,FALSE))</f>
        <v>0</v>
      </c>
      <c r="N132" s="69"/>
      <c r="O132" s="78">
        <f>IF(ISNA(VLOOKUP($B132,Atelier5!$B:$Z,O$1,0)),0,VLOOKUP($B132,Atelier5!$B:$Z,O$1,FALSE))</f>
        <v>0</v>
      </c>
      <c r="P132" s="64"/>
      <c r="Q132" s="78">
        <f>IF(ISNA(VLOOKUP($B132,Atelier6!$B:$Z,Q$1,0)),0,VLOOKUP($B132,Atelier6!$B:$Z,Q$1,FALSE))</f>
        <v>0</v>
      </c>
      <c r="R132" s="64"/>
      <c r="S132" s="78">
        <f>IF(ISNA(VLOOKUP($B132,Atelier7!$B:$Z,S$1,0)),0,VLOOKUP($B132,Atelier7!$B:$Z,S$1,FALSE))</f>
        <v>0</v>
      </c>
    </row>
    <row r="133" spans="1:19" x14ac:dyDescent="0.45">
      <c r="A133" s="91" t="s">
        <v>13</v>
      </c>
      <c r="B133" s="91" t="str">
        <f>Tableau1[[#This Row],[Noms ]]&amp;", "&amp;Tableau1[[#This Row],[Prénom ]]</f>
        <v>Lapaix, Corinne</v>
      </c>
      <c r="C133" s="92" t="s">
        <v>18</v>
      </c>
      <c r="D133" s="92" t="s">
        <v>19</v>
      </c>
      <c r="E133" s="84"/>
      <c r="F133" s="69"/>
      <c r="G133" s="78">
        <f>IF(ISNA(VLOOKUP($B133,Atelier1!$B:$Z,G$1,0)),0,VLOOKUP($B133,Atelier1!$B:$Z,G$1,FALSE))</f>
        <v>0</v>
      </c>
      <c r="H133" s="64" t="s">
        <v>251</v>
      </c>
      <c r="I133" s="78" t="str">
        <f>IF(ISNA(VLOOKUP($B133,Atelier2!$C:$Q,I$1,0)),0,VLOOKUP($B133,Atelier2!$C:$Q,I$1,FALSE))</f>
        <v>corinne.lapaix@cheznoo.net;</v>
      </c>
      <c r="J133" s="64"/>
      <c r="K133" s="78">
        <f>IF(ISNA(VLOOKUP($B133,Atelier3!$B:$P,K$1,0)),0,VLOOKUP($B133,Atelier3!$B:$P,K$1,FALSE))</f>
        <v>0</v>
      </c>
      <c r="L133" s="64"/>
      <c r="M133" s="78">
        <f>IF(ISNA(VLOOKUP($B133,Atelier4!$B:$P,M$1,0)),0,VLOOKUP($B133,Atelier4!$B:$P,M$1,FALSE))</f>
        <v>0</v>
      </c>
      <c r="N133" s="69"/>
      <c r="O133" s="78">
        <f>IF(ISNA(VLOOKUP($B133,Atelier5!$B:$Z,O$1,0)),0,VLOOKUP($B133,Atelier5!$B:$Z,O$1,FALSE))</f>
        <v>0</v>
      </c>
      <c r="P133" s="64"/>
      <c r="Q133" s="78">
        <f>IF(ISNA(VLOOKUP($B133,Atelier6!$B:$Z,Q$1,0)),0,VLOOKUP($B133,Atelier6!$B:$Z,Q$1,FALSE))</f>
        <v>0</v>
      </c>
      <c r="R133" s="64"/>
      <c r="S133" s="78">
        <f>IF(ISNA(VLOOKUP($B133,Atelier7!$B:$Z,S$1,0)),0,VLOOKUP($B133,Atelier7!$B:$Z,S$1,FALSE))</f>
        <v>0</v>
      </c>
    </row>
    <row r="134" spans="1:19" x14ac:dyDescent="0.45">
      <c r="A134" s="91" t="s">
        <v>13</v>
      </c>
      <c r="B134" s="91" t="str">
        <f>Tableau1[[#This Row],[Noms ]]&amp;", "&amp;Tableau1[[#This Row],[Prénom ]]</f>
        <v>Nicolas, Sophie</v>
      </c>
      <c r="C134" s="92" t="s">
        <v>16</v>
      </c>
      <c r="D134" s="92" t="s">
        <v>17</v>
      </c>
      <c r="E134" s="84"/>
      <c r="F134" s="69"/>
      <c r="G134" s="78">
        <f>IF(ISNA(VLOOKUP($B134,Atelier1!$B:$Z,G$1,0)),0,VLOOKUP($B134,Atelier1!$B:$Z,G$1,FALSE))</f>
        <v>0</v>
      </c>
      <c r="H134" s="64"/>
      <c r="I134" s="78">
        <f>IF(ISNA(VLOOKUP($B134,Atelier2!$C:$Q,I$1,0)),0,VLOOKUP($B134,Atelier2!$C:$Q,I$1,FALSE))</f>
        <v>0</v>
      </c>
      <c r="J134" s="64"/>
      <c r="K134" s="78">
        <f>IF(ISNA(VLOOKUP($B134,Atelier3!$B:$P,K$1,0)),0,VLOOKUP($B134,Atelier3!$B:$P,K$1,FALSE))</f>
        <v>0</v>
      </c>
      <c r="L134" s="64"/>
      <c r="M134" s="78">
        <f>IF(ISNA(VLOOKUP($B134,Atelier4!$B:$P,M$1,0)),0,VLOOKUP($B134,Atelier4!$B:$P,M$1,FALSE))</f>
        <v>0</v>
      </c>
      <c r="N134" s="69"/>
      <c r="O134" s="78">
        <f>IF(ISNA(VLOOKUP($B134,Atelier5!$B:$Z,O$1,0)),0,VLOOKUP($B134,Atelier5!$B:$Z,O$1,FALSE))</f>
        <v>0</v>
      </c>
      <c r="P134" s="64" t="s">
        <v>251</v>
      </c>
      <c r="Q134" s="78">
        <f>IF(ISNA(VLOOKUP($B134,Atelier6!$B:$Z,Q$1,0)),0,VLOOKUP($B134,Atelier6!$B:$Z,Q$1,FALSE))</f>
        <v>0</v>
      </c>
      <c r="R134" s="64"/>
      <c r="S134" s="78">
        <f>IF(ISNA(VLOOKUP($B134,Atelier7!$B:$Z,S$1,0)),0,VLOOKUP($B134,Atelier7!$B:$Z,S$1,FALSE))</f>
        <v>0</v>
      </c>
    </row>
    <row r="135" spans="1:19" ht="14.65" thickBot="1" x14ac:dyDescent="0.5">
      <c r="A135" s="96" t="s">
        <v>20</v>
      </c>
      <c r="B135" s="96" t="str">
        <f>Tableau1[[#This Row],[Noms ]]&amp;", "&amp;Tableau1[[#This Row],[Prénom ]]</f>
        <v>Lebon, Jean-Christophe</v>
      </c>
      <c r="C135" s="97" t="s">
        <v>21</v>
      </c>
      <c r="D135" s="97" t="s">
        <v>22</v>
      </c>
      <c r="E135" s="86"/>
      <c r="F135" s="70"/>
      <c r="G135" s="79">
        <f>IF(ISNA(VLOOKUP($B135,Atelier1!$B:$Z,G$1,0)),0,VLOOKUP($B135,Atelier1!$B:$Z,G$1,FALSE))</f>
        <v>0</v>
      </c>
      <c r="H135" s="67"/>
      <c r="I135" s="79">
        <f>IF(ISNA(VLOOKUP($B135,Atelier2!$C:$Q,I$1,0)),0,VLOOKUP($B135,Atelier2!$C:$Q,I$1,FALSE))</f>
        <v>0</v>
      </c>
      <c r="J135" s="67"/>
      <c r="K135" s="79">
        <f>IF(ISNA(VLOOKUP($B135,Atelier3!$B:$P,K$1,0)),0,VLOOKUP($B135,Atelier3!$B:$P,K$1,FALSE))</f>
        <v>0</v>
      </c>
      <c r="L135" s="67"/>
      <c r="M135" s="79">
        <f>IF(ISNA(VLOOKUP($B135,Atelier4!$B:$P,M$1,0)),0,VLOOKUP($B135,Atelier4!$B:$P,M$1,FALSE))</f>
        <v>0</v>
      </c>
      <c r="N135" s="70" t="s">
        <v>251</v>
      </c>
      <c r="O135" s="79">
        <f>IF(ISNA(VLOOKUP($B135,Atelier5!$B:$Z,O$1,0)),0,VLOOKUP($B135,Atelier5!$B:$Z,O$1,FALSE))</f>
        <v>0</v>
      </c>
      <c r="P135" s="67"/>
      <c r="Q135" s="79">
        <f>IF(ISNA(VLOOKUP($B135,Atelier6!$B:$Z,Q$1,0)),0,VLOOKUP($B135,Atelier6!$B:$Z,Q$1,FALSE))</f>
        <v>0</v>
      </c>
      <c r="R135" s="67"/>
      <c r="S135" s="79">
        <f>IF(ISNA(VLOOKUP($B135,Atelier7!$B:$Z,S$1,0)),0,VLOOKUP($B135,Atelier7!$B:$Z,S$1,FALSE))</f>
        <v>0</v>
      </c>
    </row>
    <row r="136" spans="1:19" s="80" customFormat="1" ht="16.5" thickTop="1" thickBot="1" x14ac:dyDescent="0.5">
      <c r="A136" s="98" t="s">
        <v>0</v>
      </c>
      <c r="B136" s="98"/>
      <c r="C136" s="99">
        <f>SUBTOTAL(103,Tableau1[[Noms ]])</f>
        <v>132</v>
      </c>
      <c r="D136" s="99">
        <f>SUBTOTAL(103,Tableau1[[Prénom ]])</f>
        <v>132</v>
      </c>
      <c r="E136" s="42">
        <f>SUBTOTAL(109,Tableau1[Forma-teur])</f>
        <v>7</v>
      </c>
      <c r="F136" s="57">
        <f>SUBTOTAL(103,Tableau1[1- Président])-1</f>
        <v>21</v>
      </c>
      <c r="G136" s="55">
        <f>SUBTOTAL(109,Tableau1[1-Présent])</f>
        <v>0</v>
      </c>
      <c r="H136" s="57">
        <f>SUBTOTAL(103,Tableau1[2- Secrétaire])-1</f>
        <v>24</v>
      </c>
      <c r="I136" s="55">
        <f>SUBTOTAL(109,Tableau1[2-Présent])</f>
        <v>0</v>
      </c>
      <c r="J136" s="57">
        <f>SUBTOTAL(103,Tableau1[3- Trésorier])-1</f>
        <v>11</v>
      </c>
      <c r="K136" s="55">
        <f>SUBTOTAL(109,Tableau1[3-Présent])</f>
        <v>0</v>
      </c>
      <c r="L136" s="57">
        <f>SUBTOTAL(103,Tableau1[4- Animateur])-1</f>
        <v>16</v>
      </c>
      <c r="M136" s="55">
        <f>SUBTOTAL(109,Tableau1[4-Présent])</f>
        <v>0</v>
      </c>
      <c r="N136" s="57">
        <f>SUBTOTAL(103,Tableau1[5- Protocole])-1</f>
        <v>22</v>
      </c>
      <c r="O136" s="55">
        <f>SUBTOTAL(109,Tableau1[5-Présent])</f>
        <v>0</v>
      </c>
      <c r="P136" s="57">
        <f>SUBTOTAL(103,Tableau1[6- Effectifs])-1</f>
        <v>21</v>
      </c>
      <c r="Q136" s="55">
        <f>SUBTOTAL(109,Tableau1[6-Présent])</f>
        <v>0</v>
      </c>
      <c r="R136" s="57">
        <f>SUBTOTAL(103,Tableau1[7- Président zone])-1</f>
        <v>10</v>
      </c>
      <c r="S136" s="61">
        <f>SUBTOTAL(109,Tableau1[7-Présent])</f>
        <v>0</v>
      </c>
    </row>
    <row r="137" spans="1:19" ht="14.65" thickBot="1" x14ac:dyDescent="0.5">
      <c r="C137" s="146" t="s">
        <v>274</v>
      </c>
      <c r="D137" s="146"/>
      <c r="E137" s="147"/>
      <c r="F137" s="81">
        <f>Tableau1[[#Totals],[1- Président]]+Tableau1[[#Totals],[2- Secrétaire]]+Tableau1[[#Totals],[3- Trésorier]]+Tableau1[[#Totals],[4- Animateur]]+Tableau1[[#Totals],[5- Protocole]]+Tableau1[[#Totals],[6- Effectifs]]+Tableau1[[#Totals],[7- Président zone]]</f>
        <v>125</v>
      </c>
      <c r="G137" s="82">
        <f>Tableau1[[#Totals],[1-Présent]]+Tableau1[[#Totals],[2-Présent]]+Tableau1[[#Totals],[3-Présent]]+Tableau1[[#Totals],[4-Présent]]+Tableau1[[#Totals],[5-Présent]]+Tableau1[[#Totals],[6-Présent]]+Tableau1[[#Totals],[7-Présent]]</f>
        <v>0</v>
      </c>
    </row>
  </sheetData>
  <mergeCells count="2">
    <mergeCell ref="A2:C2"/>
    <mergeCell ref="C137:E137"/>
  </mergeCells>
  <phoneticPr fontId="7" type="noConversion"/>
  <conditionalFormatting sqref="A1:XFD136 A137:C137 F137:XFD137 A138:XFD1048576">
    <cfRule type="cellIs" dxfId="25" priority="1" operator="equal">
      <formula>0</formula>
    </cfRule>
  </conditionalFormatting>
  <printOptions horizontalCentered="1"/>
  <pageMargins left="0.31496062992125984" right="0.15748031496062992" top="0.62992125984251968" bottom="0.35433070866141736" header="0.31496062992125984" footer="0.31496062992125984"/>
  <pageSetup scale="75" orientation="landscape" r:id="rId1"/>
  <headerFooter>
    <oddHeader>&amp;LDate : &amp;D&amp;CPARTICIPANTS AUX ATELIERS DE FORMATION CONGRÈS DISTRICT U-3&amp;RPage &amp;"-,Gras"&amp;P &amp;"-,Normal"de &amp;"-,Gras"&amp;N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945B7-FFBE-4872-A1C5-944CBE8B1E7A}">
  <dimension ref="A1:P136"/>
  <sheetViews>
    <sheetView workbookViewId="0">
      <pane xSplit="4" ySplit="3" topLeftCell="E7" activePane="bottomRight" state="frozen"/>
      <selection pane="topRight" activeCell="D1" sqref="D1"/>
      <selection pane="bottomLeft" activeCell="A6" sqref="A6"/>
      <selection pane="bottomRight" activeCell="G7" sqref="G7"/>
    </sheetView>
  </sheetViews>
  <sheetFormatPr baseColWidth="10" defaultColWidth="11.3984375" defaultRowHeight="14.25" x14ac:dyDescent="0.45"/>
  <cols>
    <col min="1" max="1" width="22.86328125" customWidth="1"/>
    <col min="2" max="2" width="22.86328125" hidden="1" customWidth="1"/>
    <col min="3" max="3" width="13" bestFit="1" customWidth="1"/>
    <col min="4" max="4" width="13.86328125" customWidth="1"/>
    <col min="5" max="5" width="7.3984375" hidden="1" customWidth="1"/>
    <col min="6" max="7" width="10.86328125" customWidth="1"/>
    <col min="8" max="9" width="10.3984375" hidden="1" customWidth="1"/>
    <col min="10" max="10" width="11.1328125" hidden="1" customWidth="1"/>
    <col min="11" max="11" width="11.265625" hidden="1" customWidth="1"/>
    <col min="12" max="12" width="9.1328125" hidden="1" customWidth="1"/>
    <col min="13" max="13" width="9.3984375" hidden="1" customWidth="1"/>
  </cols>
  <sheetData>
    <row r="1" spans="1:16" s="33" customFormat="1" ht="14.65" thickBot="1" x14ac:dyDescent="0.5">
      <c r="B1" s="33">
        <v>1</v>
      </c>
      <c r="C1" s="33">
        <f>B1+1</f>
        <v>2</v>
      </c>
      <c r="D1" s="33">
        <f>C1+1</f>
        <v>3</v>
      </c>
      <c r="E1" s="33">
        <f>D1+1</f>
        <v>4</v>
      </c>
      <c r="F1" s="33">
        <f>E1+1</f>
        <v>5</v>
      </c>
      <c r="G1" s="33">
        <f t="shared" ref="G1:M1" si="0">F1+1</f>
        <v>6</v>
      </c>
      <c r="H1" s="33">
        <f t="shared" si="0"/>
        <v>7</v>
      </c>
      <c r="I1" s="33">
        <f t="shared" si="0"/>
        <v>8</v>
      </c>
      <c r="J1" s="33">
        <f t="shared" si="0"/>
        <v>9</v>
      </c>
      <c r="K1" s="33">
        <f t="shared" si="0"/>
        <v>10</v>
      </c>
      <c r="L1" s="33">
        <f t="shared" si="0"/>
        <v>11</v>
      </c>
      <c r="M1" s="33">
        <f t="shared" si="0"/>
        <v>12</v>
      </c>
    </row>
    <row r="2" spans="1:16" s="14" customFormat="1" ht="30.75" customHeight="1" thickBot="1" x14ac:dyDescent="0.5">
      <c r="A2" s="148" t="s">
        <v>256</v>
      </c>
      <c r="B2" s="149"/>
      <c r="C2" s="149"/>
      <c r="D2" s="23" t="s">
        <v>252</v>
      </c>
      <c r="F2" s="22" t="s">
        <v>240</v>
      </c>
      <c r="G2" s="22"/>
      <c r="H2" s="22" t="s">
        <v>241</v>
      </c>
      <c r="I2" s="22" t="s">
        <v>242</v>
      </c>
      <c r="J2" s="22" t="s">
        <v>243</v>
      </c>
      <c r="K2" s="22" t="s">
        <v>244</v>
      </c>
      <c r="L2" s="22" t="s">
        <v>245</v>
      </c>
      <c r="M2" s="22" t="s">
        <v>246</v>
      </c>
    </row>
    <row r="3" spans="1:16" ht="36.75" customHeight="1" thickBot="1" x14ac:dyDescent="0.75">
      <c r="A3" s="17" t="s">
        <v>1</v>
      </c>
      <c r="B3" s="17" t="s">
        <v>249</v>
      </c>
      <c r="C3" s="18" t="s">
        <v>247</v>
      </c>
      <c r="D3" s="19" t="s">
        <v>248</v>
      </c>
      <c r="E3" s="24" t="s">
        <v>257</v>
      </c>
      <c r="F3" s="20" t="s">
        <v>258</v>
      </c>
      <c r="G3" s="20" t="s">
        <v>265</v>
      </c>
      <c r="H3" s="20" t="s">
        <v>259</v>
      </c>
      <c r="I3" s="20" t="s">
        <v>260</v>
      </c>
      <c r="J3" s="20" t="s">
        <v>261</v>
      </c>
      <c r="K3" s="20" t="s">
        <v>262</v>
      </c>
      <c r="L3" s="20" t="s">
        <v>263</v>
      </c>
      <c r="M3" s="21" t="s">
        <v>264</v>
      </c>
    </row>
    <row r="4" spans="1:16" hidden="1" x14ac:dyDescent="0.45">
      <c r="A4" s="7" t="s">
        <v>23</v>
      </c>
      <c r="B4" s="7" t="str">
        <f>Tableau114[[#This Row],[Noms ]]&amp;", "&amp;Tableau114[[#This Row],[Prénom ]]</f>
        <v>Arbour, Diane</v>
      </c>
      <c r="C4" s="9" t="s">
        <v>33</v>
      </c>
      <c r="D4" s="9" t="s">
        <v>34</v>
      </c>
      <c r="E4" s="9"/>
      <c r="F4" s="8"/>
      <c r="G4" s="8"/>
      <c r="H4" s="8"/>
      <c r="I4" s="8"/>
      <c r="J4" s="8">
        <v>1</v>
      </c>
      <c r="K4" s="8"/>
      <c r="L4" s="8"/>
      <c r="M4" s="8"/>
    </row>
    <row r="5" spans="1:16" hidden="1" x14ac:dyDescent="0.45">
      <c r="A5" s="3" t="s">
        <v>23</v>
      </c>
      <c r="B5" s="3" t="str">
        <f>Tableau114[[#This Row],[Noms ]]&amp;", "&amp;Tableau114[[#This Row],[Prénom ]]</f>
        <v>Boulianne, Marian</v>
      </c>
      <c r="C5" s="1" t="s">
        <v>31</v>
      </c>
      <c r="D5" s="1" t="s">
        <v>32</v>
      </c>
      <c r="E5" s="1"/>
      <c r="F5" s="5"/>
      <c r="G5" s="5"/>
      <c r="H5" s="5"/>
      <c r="I5" s="5"/>
      <c r="J5" s="5"/>
      <c r="K5" s="5"/>
      <c r="L5" s="5">
        <v>1</v>
      </c>
      <c r="M5" s="5"/>
      <c r="P5" t="e">
        <f>VLOOKUP($B4,#REF!,F$1,FALSE)</f>
        <v>#REF!</v>
      </c>
    </row>
    <row r="6" spans="1:16" hidden="1" x14ac:dyDescent="0.45">
      <c r="A6" s="3" t="s">
        <v>23</v>
      </c>
      <c r="B6" s="3" t="str">
        <f>Tableau114[[#This Row],[Noms ]]&amp;", "&amp;Tableau114[[#This Row],[Prénom ]]</f>
        <v>Gagné, M.-Paul</v>
      </c>
      <c r="C6" s="1" t="s">
        <v>29</v>
      </c>
      <c r="D6" s="1" t="s">
        <v>30</v>
      </c>
      <c r="E6" s="1"/>
      <c r="F6" s="5"/>
      <c r="G6" s="5"/>
      <c r="H6" s="5"/>
      <c r="I6" s="5"/>
      <c r="J6" s="5"/>
      <c r="K6" s="5"/>
      <c r="L6" s="5"/>
      <c r="M6" s="5">
        <v>1</v>
      </c>
    </row>
    <row r="7" spans="1:16" x14ac:dyDescent="0.45">
      <c r="A7" s="3" t="s">
        <v>23</v>
      </c>
      <c r="B7" s="3" t="str">
        <f>Tableau114[[#This Row],[Noms ]]&amp;", "&amp;Tableau114[[#This Row],[Prénom ]]</f>
        <v>Girard, Serge</v>
      </c>
      <c r="C7" s="1" t="s">
        <v>24</v>
      </c>
      <c r="D7" s="1" t="s">
        <v>25</v>
      </c>
      <c r="E7" s="1"/>
      <c r="F7" s="8" t="s">
        <v>266</v>
      </c>
      <c r="G7" s="34"/>
      <c r="H7" s="5"/>
      <c r="I7" s="5"/>
      <c r="J7" s="5"/>
      <c r="K7" s="5"/>
      <c r="L7" s="5"/>
      <c r="M7" s="5"/>
    </row>
    <row r="8" spans="1:16" hidden="1" x14ac:dyDescent="0.45">
      <c r="A8" s="3" t="s">
        <v>23</v>
      </c>
      <c r="B8" s="3" t="str">
        <f>Tableau114[[#This Row],[Noms ]]&amp;", "&amp;Tableau114[[#This Row],[Prénom ]]</f>
        <v>Guénette , André</v>
      </c>
      <c r="C8" s="1" t="s">
        <v>28</v>
      </c>
      <c r="D8" s="1" t="s">
        <v>7</v>
      </c>
      <c r="E8" s="1"/>
      <c r="F8" s="5"/>
      <c r="G8" s="5"/>
      <c r="H8" s="5"/>
      <c r="I8" s="5">
        <v>1</v>
      </c>
      <c r="J8" s="5"/>
      <c r="K8" s="5"/>
      <c r="L8" s="5"/>
      <c r="M8" s="5"/>
    </row>
    <row r="9" spans="1:16" hidden="1" x14ac:dyDescent="0.45">
      <c r="A9" s="3" t="s">
        <v>23</v>
      </c>
      <c r="B9" s="3" t="str">
        <f>Tableau114[[#This Row],[Noms ]]&amp;", "&amp;Tableau114[[#This Row],[Prénom ]]</f>
        <v>Lapierre, Michel</v>
      </c>
      <c r="C9" s="1" t="s">
        <v>26</v>
      </c>
      <c r="D9" s="1" t="s">
        <v>27</v>
      </c>
      <c r="E9" s="1"/>
      <c r="F9" s="5"/>
      <c r="G9" s="5"/>
      <c r="H9" s="5">
        <v>1</v>
      </c>
      <c r="I9" s="5"/>
      <c r="J9" s="5"/>
      <c r="K9" s="5"/>
      <c r="L9" s="5"/>
      <c r="M9" s="5"/>
    </row>
    <row r="10" spans="1:16" hidden="1" x14ac:dyDescent="0.45">
      <c r="A10" s="3" t="s">
        <v>147</v>
      </c>
      <c r="B10" s="3" t="str">
        <f>Tableau114[[#This Row],[Noms ]]&amp;", "&amp;Tableau114[[#This Row],[Prénom ]]</f>
        <v>Barabe, Francis</v>
      </c>
      <c r="C10" s="1" t="s">
        <v>154</v>
      </c>
      <c r="D10" s="1" t="s">
        <v>155</v>
      </c>
      <c r="E10" s="1"/>
      <c r="F10" s="5"/>
      <c r="G10" s="5"/>
      <c r="H10" s="5"/>
      <c r="I10" s="5"/>
      <c r="J10" s="5">
        <v>1</v>
      </c>
      <c r="K10" s="5"/>
      <c r="L10" s="5"/>
      <c r="M10" s="5"/>
    </row>
    <row r="11" spans="1:16" x14ac:dyDescent="0.45">
      <c r="A11" s="3" t="s">
        <v>147</v>
      </c>
      <c r="B11" s="3" t="str">
        <f>Tableau114[[#This Row],[Noms ]]&amp;", "&amp;Tableau114[[#This Row],[Prénom ]]</f>
        <v>Bond, Carole</v>
      </c>
      <c r="C11" s="1" t="s">
        <v>150</v>
      </c>
      <c r="D11" s="1" t="s">
        <v>151</v>
      </c>
      <c r="E11" s="1"/>
      <c r="F11" s="5" t="s">
        <v>266</v>
      </c>
      <c r="G11" s="5"/>
      <c r="H11" s="5"/>
      <c r="I11" s="5"/>
      <c r="J11" s="5"/>
      <c r="K11" s="5"/>
      <c r="L11" s="5"/>
      <c r="M11" s="5"/>
    </row>
    <row r="12" spans="1:16" hidden="1" x14ac:dyDescent="0.45">
      <c r="A12" s="3" t="s">
        <v>147</v>
      </c>
      <c r="B12" s="3" t="str">
        <f>Tableau114[[#This Row],[Noms ]]&amp;", "&amp;Tableau114[[#This Row],[Prénom ]]</f>
        <v>Lafontaine, Chantal</v>
      </c>
      <c r="C12" s="1" t="s">
        <v>152</v>
      </c>
      <c r="D12" s="1" t="s">
        <v>153</v>
      </c>
      <c r="E12" s="1"/>
      <c r="F12" s="5"/>
      <c r="G12" s="5"/>
      <c r="H12" s="5"/>
      <c r="I12" s="5"/>
      <c r="J12" s="5"/>
      <c r="K12" s="5">
        <v>1</v>
      </c>
      <c r="L12" s="5"/>
      <c r="M12" s="5"/>
    </row>
    <row r="13" spans="1:16" hidden="1" x14ac:dyDescent="0.45">
      <c r="A13" s="3" t="s">
        <v>147</v>
      </c>
      <c r="B13" s="3" t="str">
        <f>Tableau114[[#This Row],[Noms ]]&amp;", "&amp;Tableau114[[#This Row],[Prénom ]]</f>
        <v>Landry, Jean-François</v>
      </c>
      <c r="C13" s="1" t="s">
        <v>106</v>
      </c>
      <c r="D13" s="1" t="s">
        <v>149</v>
      </c>
      <c r="E13" s="1"/>
      <c r="F13" s="5"/>
      <c r="G13" s="5"/>
      <c r="H13" s="5"/>
      <c r="I13" s="5"/>
      <c r="J13" s="5"/>
      <c r="K13" s="5"/>
      <c r="L13" s="5">
        <v>1</v>
      </c>
      <c r="M13" s="5"/>
    </row>
    <row r="14" spans="1:16" hidden="1" x14ac:dyDescent="0.45">
      <c r="A14" s="3" t="s">
        <v>147</v>
      </c>
      <c r="B14" s="3" t="str">
        <f>Tableau114[[#This Row],[Noms ]]&amp;", "&amp;Tableau114[[#This Row],[Prénom ]]</f>
        <v>Murray, Simon</v>
      </c>
      <c r="C14" s="1" t="s">
        <v>156</v>
      </c>
      <c r="D14" s="1" t="s">
        <v>157</v>
      </c>
      <c r="E14" s="1"/>
      <c r="F14" s="5"/>
      <c r="G14" s="5"/>
      <c r="H14" s="5"/>
      <c r="I14" s="5"/>
      <c r="J14" s="5"/>
      <c r="K14" s="5">
        <v>1</v>
      </c>
      <c r="L14" s="5"/>
      <c r="M14" s="5"/>
    </row>
    <row r="15" spans="1:16" hidden="1" x14ac:dyDescent="0.45">
      <c r="A15" s="3" t="s">
        <v>147</v>
      </c>
      <c r="B15" s="3" t="str">
        <f>Tableau114[[#This Row],[Noms ]]&amp;", "&amp;Tableau114[[#This Row],[Prénom ]]</f>
        <v>Raymond, Michel</v>
      </c>
      <c r="C15" s="1" t="s">
        <v>148</v>
      </c>
      <c r="D15" s="1" t="s">
        <v>27</v>
      </c>
      <c r="E15" s="1"/>
      <c r="F15" s="5"/>
      <c r="G15" s="5"/>
      <c r="H15" s="5">
        <v>1</v>
      </c>
      <c r="I15" s="5"/>
      <c r="J15" s="5"/>
      <c r="K15" s="5"/>
      <c r="L15" s="5"/>
      <c r="M15" s="5"/>
    </row>
    <row r="16" spans="1:16" hidden="1" x14ac:dyDescent="0.45">
      <c r="A16" s="3" t="s">
        <v>82</v>
      </c>
      <c r="B16" s="3" t="str">
        <f>Tableau114[[#This Row],[Noms ]]&amp;", "&amp;Tableau114[[#This Row],[Prénom ]]</f>
        <v>Arseneau, Gaston</v>
      </c>
      <c r="C16" s="1" t="s">
        <v>93</v>
      </c>
      <c r="D16" s="1" t="s">
        <v>94</v>
      </c>
      <c r="E16" s="1"/>
      <c r="F16" s="5"/>
      <c r="G16" s="5"/>
      <c r="H16" s="5"/>
      <c r="I16" s="5"/>
      <c r="J16" s="5"/>
      <c r="K16" s="5"/>
      <c r="L16" s="5">
        <v>1</v>
      </c>
      <c r="M16" s="5"/>
    </row>
    <row r="17" spans="1:13" hidden="1" x14ac:dyDescent="0.45">
      <c r="A17" s="3" t="s">
        <v>82</v>
      </c>
      <c r="B17" s="3" t="str">
        <f>Tableau114[[#This Row],[Noms ]]&amp;", "&amp;Tableau114[[#This Row],[Prénom ]]</f>
        <v>Bourque, Huguette</v>
      </c>
      <c r="C17" s="1" t="s">
        <v>92</v>
      </c>
      <c r="D17" s="1" t="s">
        <v>53</v>
      </c>
      <c r="E17" s="1"/>
      <c r="F17" s="5"/>
      <c r="G17" s="5"/>
      <c r="H17" s="5"/>
      <c r="I17" s="5"/>
      <c r="J17" s="5"/>
      <c r="K17" s="5">
        <v>1</v>
      </c>
      <c r="L17" s="5"/>
      <c r="M17" s="5"/>
    </row>
    <row r="18" spans="1:13" hidden="1" x14ac:dyDescent="0.45">
      <c r="A18" s="3" t="s">
        <v>82</v>
      </c>
      <c r="B18" s="3" t="str">
        <f>Tableau114[[#This Row],[Noms ]]&amp;", "&amp;Tableau114[[#This Row],[Prénom ]]</f>
        <v>Desjardins, Edmond</v>
      </c>
      <c r="C18" s="1" t="s">
        <v>88</v>
      </c>
      <c r="D18" s="1" t="s">
        <v>89</v>
      </c>
      <c r="E18" s="1"/>
      <c r="F18" s="5"/>
      <c r="G18" s="5"/>
      <c r="H18" s="5"/>
      <c r="I18" s="5">
        <v>1</v>
      </c>
      <c r="J18" s="5"/>
      <c r="K18" s="5"/>
      <c r="L18" s="5"/>
      <c r="M18" s="5"/>
    </row>
    <row r="19" spans="1:13" hidden="1" x14ac:dyDescent="0.45">
      <c r="A19" s="3" t="s">
        <v>82</v>
      </c>
      <c r="B19" s="3" t="str">
        <f>Tableau114[[#This Row],[Noms ]]&amp;", "&amp;Tableau114[[#This Row],[Prénom ]]</f>
        <v>Fraser, Vincent</v>
      </c>
      <c r="C19" s="1" t="s">
        <v>90</v>
      </c>
      <c r="D19" s="1" t="s">
        <v>91</v>
      </c>
      <c r="E19" s="1"/>
      <c r="F19" s="5"/>
      <c r="G19" s="5"/>
      <c r="H19" s="5"/>
      <c r="I19" s="5"/>
      <c r="J19" s="5">
        <v>1</v>
      </c>
      <c r="K19" s="5"/>
      <c r="L19" s="5"/>
      <c r="M19" s="5"/>
    </row>
    <row r="20" spans="1:13" hidden="1" x14ac:dyDescent="0.45">
      <c r="A20" s="3" t="s">
        <v>82</v>
      </c>
      <c r="B20" s="3" t="str">
        <f>Tableau114[[#This Row],[Noms ]]&amp;", "&amp;Tableau114[[#This Row],[Prénom ]]</f>
        <v>Hins, Huguette</v>
      </c>
      <c r="C20" s="1" t="s">
        <v>87</v>
      </c>
      <c r="D20" s="1" t="s">
        <v>53</v>
      </c>
      <c r="E20" s="1"/>
      <c r="F20" s="5"/>
      <c r="G20" s="5"/>
      <c r="H20" s="5">
        <v>1</v>
      </c>
      <c r="I20" s="5"/>
      <c r="J20" s="5"/>
      <c r="K20" s="5"/>
      <c r="L20" s="5"/>
      <c r="M20" s="5"/>
    </row>
    <row r="21" spans="1:13" hidden="1" x14ac:dyDescent="0.45">
      <c r="A21" s="3" t="s">
        <v>82</v>
      </c>
      <c r="B21" s="3" t="str">
        <f>Tableau114[[#This Row],[Noms ]]&amp;", "&amp;Tableau114[[#This Row],[Prénom ]]</f>
        <v>Lavoie, Micheline</v>
      </c>
      <c r="C21" s="1" t="s">
        <v>85</v>
      </c>
      <c r="D21" s="1" t="s">
        <v>86</v>
      </c>
      <c r="E21" s="1"/>
      <c r="F21" s="5"/>
      <c r="G21" s="5"/>
      <c r="H21" s="5">
        <v>1</v>
      </c>
      <c r="I21" s="5"/>
      <c r="J21" s="5"/>
      <c r="K21" s="5"/>
      <c r="L21" s="5"/>
      <c r="M21" s="5"/>
    </row>
    <row r="22" spans="1:13" hidden="1" x14ac:dyDescent="0.45">
      <c r="A22" s="3" t="s">
        <v>82</v>
      </c>
      <c r="B22" s="3" t="str">
        <f>Tableau114[[#This Row],[Noms ]]&amp;", "&amp;Tableau114[[#This Row],[Prénom ]]</f>
        <v>Lepage, Céline</v>
      </c>
      <c r="C22" s="1" t="s">
        <v>95</v>
      </c>
      <c r="D22" s="1" t="s">
        <v>96</v>
      </c>
      <c r="E22" s="1"/>
      <c r="F22" s="5"/>
      <c r="G22" s="5"/>
      <c r="H22" s="5"/>
      <c r="I22" s="5"/>
      <c r="J22" s="5"/>
      <c r="K22" s="5"/>
      <c r="L22" s="5"/>
      <c r="M22" s="5">
        <v>1</v>
      </c>
    </row>
    <row r="23" spans="1:13" x14ac:dyDescent="0.45">
      <c r="A23" s="3" t="s">
        <v>82</v>
      </c>
      <c r="B23" s="3" t="str">
        <f>Tableau114[[#This Row],[Noms ]]&amp;", "&amp;Tableau114[[#This Row],[Prénom ]]</f>
        <v>Ouellet, Marthe</v>
      </c>
      <c r="C23" s="1" t="s">
        <v>83</v>
      </c>
      <c r="D23" s="1" t="s">
        <v>84</v>
      </c>
      <c r="E23" s="1"/>
      <c r="F23" s="5" t="s">
        <v>266</v>
      </c>
      <c r="G23" s="5"/>
      <c r="H23" s="5"/>
      <c r="I23" s="5"/>
      <c r="J23" s="5"/>
      <c r="K23" s="5"/>
      <c r="L23" s="5"/>
      <c r="M23" s="5"/>
    </row>
    <row r="24" spans="1:13" hidden="1" x14ac:dyDescent="0.45">
      <c r="A24" s="3" t="s">
        <v>79</v>
      </c>
      <c r="B24" s="3" t="str">
        <f>Tableau114[[#This Row],[Noms ]]&amp;", "&amp;Tableau114[[#This Row],[Prénom ]]</f>
        <v>Hayes, James</v>
      </c>
      <c r="C24" s="1" t="s">
        <v>80</v>
      </c>
      <c r="D24" s="1" t="s">
        <v>81</v>
      </c>
      <c r="E24" s="1"/>
      <c r="F24" s="5"/>
      <c r="G24" s="5"/>
      <c r="H24" s="5"/>
      <c r="I24" s="5"/>
      <c r="J24" s="5"/>
      <c r="K24" s="5"/>
      <c r="L24" s="5"/>
      <c r="M24" s="5">
        <v>1</v>
      </c>
    </row>
    <row r="25" spans="1:13" x14ac:dyDescent="0.45">
      <c r="A25" s="3" t="s">
        <v>158</v>
      </c>
      <c r="B25" s="3" t="str">
        <f>Tableau114[[#This Row],[Noms ]]&amp;", "&amp;Tableau114[[#This Row],[Prénom ]]</f>
        <v>Élement, Lise</v>
      </c>
      <c r="C25" s="1" t="s">
        <v>159</v>
      </c>
      <c r="D25" s="1" t="s">
        <v>160</v>
      </c>
      <c r="E25" s="1"/>
      <c r="F25" s="5" t="s">
        <v>266</v>
      </c>
      <c r="G25" s="5"/>
      <c r="H25" s="5"/>
      <c r="I25" s="5"/>
      <c r="J25" s="5"/>
      <c r="K25" s="5"/>
      <c r="L25" s="5"/>
      <c r="M25" s="5"/>
    </row>
    <row r="26" spans="1:13" hidden="1" x14ac:dyDescent="0.45">
      <c r="A26" s="3" t="s">
        <v>158</v>
      </c>
      <c r="B26" s="3" t="str">
        <f>Tableau114[[#This Row],[Noms ]]&amp;", "&amp;Tableau114[[#This Row],[Prénom ]]</f>
        <v>Gosselin, Stéphane</v>
      </c>
      <c r="C26" s="1" t="s">
        <v>161</v>
      </c>
      <c r="D26" s="1" t="s">
        <v>162</v>
      </c>
      <c r="E26" s="1"/>
      <c r="F26" s="5"/>
      <c r="G26" s="5"/>
      <c r="H26" s="5">
        <v>1</v>
      </c>
      <c r="I26" s="5"/>
      <c r="J26" s="5"/>
      <c r="K26" s="5"/>
      <c r="L26" s="5"/>
      <c r="M26" s="5"/>
    </row>
    <row r="27" spans="1:13" hidden="1" x14ac:dyDescent="0.45">
      <c r="A27" s="3" t="s">
        <v>158</v>
      </c>
      <c r="B27" s="3" t="str">
        <f>Tableau114[[#This Row],[Noms ]]&amp;", "&amp;Tableau114[[#This Row],[Prénom ]]</f>
        <v>Leblanc, Jean</v>
      </c>
      <c r="C27" s="1" t="s">
        <v>163</v>
      </c>
      <c r="D27" s="1" t="s">
        <v>164</v>
      </c>
      <c r="E27" s="1"/>
      <c r="F27" s="5"/>
      <c r="G27" s="5"/>
      <c r="H27" s="5"/>
      <c r="I27" s="5">
        <v>1</v>
      </c>
      <c r="J27" s="5"/>
      <c r="K27" s="5"/>
      <c r="L27" s="5"/>
      <c r="M27" s="5"/>
    </row>
    <row r="28" spans="1:13" hidden="1" x14ac:dyDescent="0.45">
      <c r="A28" s="3" t="s">
        <v>108</v>
      </c>
      <c r="B28" s="3" t="str">
        <f>Tableau114[[#This Row],[Noms ]]&amp;", "&amp;Tableau114[[#This Row],[Prénom ]]</f>
        <v>Blais, Yvan</v>
      </c>
      <c r="C28" s="1" t="s">
        <v>111</v>
      </c>
      <c r="D28" s="1" t="s">
        <v>112</v>
      </c>
      <c r="E28" s="1"/>
      <c r="F28" s="5"/>
      <c r="G28" s="5"/>
      <c r="H28" s="5"/>
      <c r="I28" s="5"/>
      <c r="J28" s="5">
        <v>1</v>
      </c>
      <c r="K28" s="5"/>
      <c r="L28" s="5"/>
      <c r="M28" s="5"/>
    </row>
    <row r="29" spans="1:13" hidden="1" x14ac:dyDescent="0.45">
      <c r="A29" s="3" t="s">
        <v>108</v>
      </c>
      <c r="B29" s="3" t="str">
        <f>Tableau114[[#This Row],[Noms ]]&amp;", "&amp;Tableau114[[#This Row],[Prénom ]]</f>
        <v>Gervais, Diane</v>
      </c>
      <c r="C29" s="1" t="s">
        <v>109</v>
      </c>
      <c r="D29" s="1" t="s">
        <v>34</v>
      </c>
      <c r="E29" s="1"/>
      <c r="F29" s="5"/>
      <c r="G29" s="5"/>
      <c r="H29" s="5">
        <v>1</v>
      </c>
      <c r="I29" s="5"/>
      <c r="J29" s="5"/>
      <c r="K29" s="5"/>
      <c r="L29" s="5"/>
      <c r="M29" s="5"/>
    </row>
    <row r="30" spans="1:13" hidden="1" x14ac:dyDescent="0.45">
      <c r="A30" s="3" t="s">
        <v>108</v>
      </c>
      <c r="B30" s="3" t="str">
        <f>Tableau114[[#This Row],[Noms ]]&amp;", "&amp;Tableau114[[#This Row],[Prénom ]]</f>
        <v>Grenier, Gilles</v>
      </c>
      <c r="C30" s="1" t="s">
        <v>110</v>
      </c>
      <c r="D30" s="1" t="s">
        <v>12</v>
      </c>
      <c r="E30" s="1"/>
      <c r="F30" s="5"/>
      <c r="G30" s="5"/>
      <c r="H30" s="5"/>
      <c r="I30" s="5"/>
      <c r="J30" s="5"/>
      <c r="K30" s="5"/>
      <c r="L30" s="5">
        <v>1</v>
      </c>
      <c r="M30" s="5"/>
    </row>
    <row r="31" spans="1:13" hidden="1" x14ac:dyDescent="0.45">
      <c r="A31" s="3" t="s">
        <v>108</v>
      </c>
      <c r="B31" s="3" t="str">
        <f>Tableau114[[#This Row],[Noms ]]&amp;", "&amp;Tableau114[[#This Row],[Prénom ]]</f>
        <v>Mercier, Jacques</v>
      </c>
      <c r="C31" s="1" t="s">
        <v>113</v>
      </c>
      <c r="D31" s="1" t="s">
        <v>114</v>
      </c>
      <c r="E31" s="1"/>
      <c r="F31" s="5"/>
      <c r="G31" s="5"/>
      <c r="H31" s="5"/>
      <c r="I31" s="5"/>
      <c r="J31" s="5"/>
      <c r="K31" s="5">
        <v>1</v>
      </c>
      <c r="L31" s="5"/>
      <c r="M31" s="5"/>
    </row>
    <row r="32" spans="1:13" hidden="1" x14ac:dyDescent="0.45">
      <c r="A32" s="3" t="s">
        <v>10</v>
      </c>
      <c r="B32" s="3" t="str">
        <f>Tableau114[[#This Row],[Noms ]]&amp;", "&amp;Tableau114[[#This Row],[Prénom ]]</f>
        <v>Tardif, Gilles</v>
      </c>
      <c r="C32" s="1" t="s">
        <v>11</v>
      </c>
      <c r="D32" s="1" t="s">
        <v>12</v>
      </c>
      <c r="E32" s="1"/>
      <c r="F32" s="5"/>
      <c r="G32" s="5"/>
      <c r="H32" s="5">
        <v>1</v>
      </c>
      <c r="I32" s="5"/>
      <c r="J32" s="5"/>
      <c r="K32" s="5"/>
      <c r="L32" s="5"/>
      <c r="M32" s="5"/>
    </row>
    <row r="33" spans="1:13" hidden="1" x14ac:dyDescent="0.45">
      <c r="A33" s="3" t="s">
        <v>254</v>
      </c>
      <c r="B33" s="3" t="str">
        <f>Tableau114[[#This Row],[Noms ]]&amp;", "&amp;Tableau114[[#This Row],[Prénom ]]</f>
        <v>Gagné, Sonia</v>
      </c>
      <c r="C33" s="1" t="s">
        <v>29</v>
      </c>
      <c r="D33" s="1" t="s">
        <v>255</v>
      </c>
      <c r="E33" s="1"/>
      <c r="F33" s="5"/>
      <c r="G33" s="5"/>
      <c r="H33" s="5">
        <v>1</v>
      </c>
      <c r="I33" s="5"/>
      <c r="J33" s="5"/>
      <c r="K33" s="5"/>
      <c r="L33" s="5"/>
      <c r="M33" s="5"/>
    </row>
    <row r="34" spans="1:13" hidden="1" x14ac:dyDescent="0.45">
      <c r="A34" s="3" t="s">
        <v>67</v>
      </c>
      <c r="B34" s="3" t="str">
        <f>Tableau114[[#This Row],[Noms ]]&amp;", "&amp;Tableau114[[#This Row],[Prénom ]]</f>
        <v>Murphy, Brenda</v>
      </c>
      <c r="C34" s="1" t="s">
        <v>68</v>
      </c>
      <c r="D34" s="1" t="s">
        <v>69</v>
      </c>
      <c r="E34" s="1"/>
      <c r="F34" s="5"/>
      <c r="G34" s="5"/>
      <c r="H34" s="5">
        <v>1</v>
      </c>
      <c r="I34" s="5"/>
      <c r="J34" s="5"/>
      <c r="K34" s="5"/>
      <c r="L34" s="5"/>
      <c r="M34" s="5"/>
    </row>
    <row r="35" spans="1:13" hidden="1" x14ac:dyDescent="0.45">
      <c r="A35" s="3" t="s">
        <v>97</v>
      </c>
      <c r="B35" s="3" t="str">
        <f>Tableau114[[#This Row],[Noms ]]&amp;", "&amp;Tableau114[[#This Row],[Prénom ]]</f>
        <v>Beaudoin, Guy</v>
      </c>
      <c r="C35" s="1" t="s">
        <v>101</v>
      </c>
      <c r="D35" s="1" t="s">
        <v>37</v>
      </c>
      <c r="E35" s="1"/>
      <c r="F35" s="5"/>
      <c r="G35" s="5"/>
      <c r="H35" s="5"/>
      <c r="I35" s="5"/>
      <c r="J35" s="5"/>
      <c r="K35" s="5">
        <v>1</v>
      </c>
      <c r="L35" s="5"/>
      <c r="M35" s="5"/>
    </row>
    <row r="36" spans="1:13" hidden="1" x14ac:dyDescent="0.45">
      <c r="A36" s="3" t="s">
        <v>97</v>
      </c>
      <c r="B36" s="3" t="str">
        <f>Tableau114[[#This Row],[Noms ]]&amp;", "&amp;Tableau114[[#This Row],[Prénom ]]</f>
        <v>Boulet, Jean-Clair</v>
      </c>
      <c r="C36" s="1" t="s">
        <v>102</v>
      </c>
      <c r="D36" s="1" t="s">
        <v>103</v>
      </c>
      <c r="E36" s="1"/>
      <c r="F36" s="5"/>
      <c r="G36" s="5"/>
      <c r="H36" s="5"/>
      <c r="I36" s="5">
        <v>1</v>
      </c>
      <c r="J36" s="5"/>
      <c r="K36" s="5"/>
      <c r="L36" s="5"/>
      <c r="M36" s="5"/>
    </row>
    <row r="37" spans="1:13" x14ac:dyDescent="0.45">
      <c r="A37" s="3" t="s">
        <v>97</v>
      </c>
      <c r="B37" s="3" t="str">
        <f>Tableau114[[#This Row],[Noms ]]&amp;", "&amp;Tableau114[[#This Row],[Prénom ]]</f>
        <v>Minville, Michel</v>
      </c>
      <c r="C37" s="1" t="s">
        <v>100</v>
      </c>
      <c r="D37" s="1" t="s">
        <v>27</v>
      </c>
      <c r="E37" s="1"/>
      <c r="F37" s="5" t="s">
        <v>266</v>
      </c>
      <c r="G37" s="5"/>
      <c r="H37" s="5"/>
      <c r="I37" s="5"/>
      <c r="J37" s="5"/>
      <c r="K37" s="5"/>
      <c r="L37" s="5"/>
      <c r="M37" s="5"/>
    </row>
    <row r="38" spans="1:13" hidden="1" x14ac:dyDescent="0.45">
      <c r="A38" s="3" t="s">
        <v>97</v>
      </c>
      <c r="B38" s="3" t="str">
        <f>Tableau114[[#This Row],[Noms ]]&amp;", "&amp;Tableau114[[#This Row],[Prénom ]]</f>
        <v>Richard, Alain</v>
      </c>
      <c r="C38" s="1" t="s">
        <v>98</v>
      </c>
      <c r="D38" s="1" t="s">
        <v>99</v>
      </c>
      <c r="E38" s="1"/>
      <c r="F38" s="5"/>
      <c r="G38" s="5"/>
      <c r="H38" s="5"/>
      <c r="I38" s="5"/>
      <c r="J38" s="5">
        <v>1</v>
      </c>
      <c r="K38" s="5"/>
      <c r="L38" s="5"/>
      <c r="M38" s="5"/>
    </row>
    <row r="39" spans="1:13" x14ac:dyDescent="0.45">
      <c r="A39" s="3" t="s">
        <v>65</v>
      </c>
      <c r="B39" s="3" t="str">
        <f>Tableau114[[#This Row],[Noms ]]&amp;", "&amp;Tableau114[[#This Row],[Prénom ]]</f>
        <v>Vigneault, Guy</v>
      </c>
      <c r="C39" s="1" t="s">
        <v>66</v>
      </c>
      <c r="D39" s="1" t="s">
        <v>37</v>
      </c>
      <c r="E39" s="1"/>
      <c r="F39" s="5" t="s">
        <v>266</v>
      </c>
      <c r="G39" s="5"/>
      <c r="H39" s="5"/>
      <c r="I39" s="5"/>
      <c r="J39" s="5"/>
      <c r="K39" s="5"/>
      <c r="L39" s="5"/>
      <c r="M39" s="5"/>
    </row>
    <row r="40" spans="1:13" hidden="1" x14ac:dyDescent="0.45">
      <c r="A40" s="3" t="s">
        <v>165</v>
      </c>
      <c r="B40" s="3" t="str">
        <f>Tableau114[[#This Row],[Noms ]]&amp;", "&amp;Tableau114[[#This Row],[Prénom ]]</f>
        <v>Bélanger , Josée</v>
      </c>
      <c r="C40" s="1" t="s">
        <v>172</v>
      </c>
      <c r="D40" s="1" t="s">
        <v>123</v>
      </c>
      <c r="E40" s="1"/>
      <c r="F40" s="5"/>
      <c r="G40" s="5"/>
      <c r="H40" s="5"/>
      <c r="I40" s="5"/>
      <c r="J40" s="5">
        <v>1</v>
      </c>
      <c r="K40" s="5"/>
      <c r="L40" s="5"/>
      <c r="M40" s="5"/>
    </row>
    <row r="41" spans="1:13" x14ac:dyDescent="0.45">
      <c r="A41" s="3" t="s">
        <v>165</v>
      </c>
      <c r="B41" s="3" t="str">
        <f>Tableau114[[#This Row],[Noms ]]&amp;", "&amp;Tableau114[[#This Row],[Prénom ]]</f>
        <v>Bérubé, Jean-Denis</v>
      </c>
      <c r="C41" s="1" t="s">
        <v>169</v>
      </c>
      <c r="D41" s="1" t="s">
        <v>170</v>
      </c>
      <c r="E41" s="1"/>
      <c r="F41" s="5" t="s">
        <v>266</v>
      </c>
      <c r="G41" s="5"/>
      <c r="H41" s="5"/>
      <c r="I41" s="5"/>
      <c r="J41" s="5"/>
      <c r="K41" s="5"/>
      <c r="L41" s="5"/>
      <c r="M41" s="5"/>
    </row>
    <row r="42" spans="1:13" hidden="1" x14ac:dyDescent="0.45">
      <c r="A42" s="3" t="s">
        <v>165</v>
      </c>
      <c r="B42" s="3" t="str">
        <f>Tableau114[[#This Row],[Noms ]]&amp;", "&amp;Tableau114[[#This Row],[Prénom ]]</f>
        <v>Rousseau, Nathalie</v>
      </c>
      <c r="C42" s="1" t="s">
        <v>171</v>
      </c>
      <c r="D42" s="1" t="s">
        <v>136</v>
      </c>
      <c r="E42" s="1"/>
      <c r="F42" s="5"/>
      <c r="G42" s="5"/>
      <c r="H42" s="5"/>
      <c r="I42" s="5"/>
      <c r="J42" s="5">
        <v>1</v>
      </c>
      <c r="K42" s="5"/>
      <c r="L42" s="5"/>
      <c r="M42" s="5"/>
    </row>
    <row r="43" spans="1:13" hidden="1" x14ac:dyDescent="0.45">
      <c r="A43" s="3" t="s">
        <v>165</v>
      </c>
      <c r="B43" s="3" t="str">
        <f>Tableau114[[#This Row],[Noms ]]&amp;", "&amp;Tableau114[[#This Row],[Prénom ]]</f>
        <v>Soucy, Isabelle</v>
      </c>
      <c r="C43" s="1" t="s">
        <v>167</v>
      </c>
      <c r="D43" s="1" t="s">
        <v>168</v>
      </c>
      <c r="E43" s="1"/>
      <c r="F43" s="5"/>
      <c r="G43" s="5"/>
      <c r="H43" s="5">
        <v>1</v>
      </c>
      <c r="I43" s="5"/>
      <c r="J43" s="5"/>
      <c r="K43" s="5"/>
      <c r="L43" s="5"/>
      <c r="M43" s="5"/>
    </row>
    <row r="44" spans="1:13" hidden="1" x14ac:dyDescent="0.45">
      <c r="A44" s="3" t="s">
        <v>165</v>
      </c>
      <c r="B44" s="3" t="str">
        <f>Tableau114[[#This Row],[Noms ]]&amp;", "&amp;Tableau114[[#This Row],[Prénom ]]</f>
        <v>St-Pierre, Amélie</v>
      </c>
      <c r="C44" s="1" t="s">
        <v>5</v>
      </c>
      <c r="D44" s="1" t="s">
        <v>166</v>
      </c>
      <c r="E44" s="1"/>
      <c r="F44" s="5"/>
      <c r="G44" s="5"/>
      <c r="H44" s="5"/>
      <c r="I44" s="5">
        <v>1</v>
      </c>
      <c r="J44" s="5"/>
      <c r="K44" s="5"/>
      <c r="L44" s="5"/>
      <c r="M44" s="5"/>
    </row>
    <row r="45" spans="1:13" hidden="1" x14ac:dyDescent="0.45">
      <c r="A45" s="3" t="s">
        <v>165</v>
      </c>
      <c r="B45" s="3" t="str">
        <f>Tableau114[[#This Row],[Noms ]]&amp;", "&amp;Tableau114[[#This Row],[Prénom ]]</f>
        <v>St-Pierre, Claude</v>
      </c>
      <c r="C45" s="1" t="s">
        <v>5</v>
      </c>
      <c r="D45" s="1" t="s">
        <v>127</v>
      </c>
      <c r="E45" s="1"/>
      <c r="F45" s="5"/>
      <c r="G45" s="5"/>
      <c r="H45" s="5"/>
      <c r="I45" s="5"/>
      <c r="J45" s="5"/>
      <c r="K45" s="5">
        <v>1</v>
      </c>
      <c r="L45" s="5"/>
      <c r="M45" s="5"/>
    </row>
    <row r="46" spans="1:13" ht="28.5" hidden="1" x14ac:dyDescent="0.45">
      <c r="A46" s="16" t="s">
        <v>115</v>
      </c>
      <c r="B46" s="16" t="str">
        <f>Tableau114[[#This Row],[Noms ]]&amp;", "&amp;Tableau114[[#This Row],[Prénom ]]</f>
        <v>Beaulieu, Josée</v>
      </c>
      <c r="C46" s="1" t="s">
        <v>122</v>
      </c>
      <c r="D46" s="1" t="s">
        <v>123</v>
      </c>
      <c r="E46" s="1"/>
      <c r="F46" s="5"/>
      <c r="G46" s="5"/>
      <c r="H46" s="5"/>
      <c r="I46" s="5"/>
      <c r="J46" s="5"/>
      <c r="K46" s="5"/>
      <c r="L46" s="5"/>
      <c r="M46" s="5">
        <v>1</v>
      </c>
    </row>
    <row r="47" spans="1:13" ht="28.5" hidden="1" x14ac:dyDescent="0.45">
      <c r="A47" s="16" t="s">
        <v>115</v>
      </c>
      <c r="B47" s="16" t="str">
        <f>Tableau114[[#This Row],[Noms ]]&amp;", "&amp;Tableau114[[#This Row],[Prénom ]]</f>
        <v>Boulianne, Guylaine</v>
      </c>
      <c r="C47" s="1" t="s">
        <v>31</v>
      </c>
      <c r="D47" s="1" t="s">
        <v>120</v>
      </c>
      <c r="E47" s="1"/>
      <c r="F47" s="5"/>
      <c r="G47" s="5"/>
      <c r="H47" s="5">
        <v>1</v>
      </c>
      <c r="I47" s="5"/>
      <c r="J47" s="5"/>
      <c r="K47" s="5"/>
      <c r="L47" s="5"/>
      <c r="M47" s="5"/>
    </row>
    <row r="48" spans="1:13" ht="28.5" hidden="1" x14ac:dyDescent="0.45">
      <c r="A48" s="16" t="s">
        <v>115</v>
      </c>
      <c r="B48" s="16" t="str">
        <f>Tableau114[[#This Row],[Noms ]]&amp;", "&amp;Tableau114[[#This Row],[Prénom ]]</f>
        <v>Brousseau, Jacques</v>
      </c>
      <c r="C48" s="1" t="s">
        <v>129</v>
      </c>
      <c r="D48" s="1" t="s">
        <v>114</v>
      </c>
      <c r="E48" s="1"/>
      <c r="F48" s="5"/>
      <c r="G48" s="5"/>
      <c r="H48" s="5"/>
      <c r="I48" s="5"/>
      <c r="J48" s="5">
        <v>1</v>
      </c>
      <c r="K48" s="5"/>
      <c r="L48" s="5"/>
      <c r="M48" s="5"/>
    </row>
    <row r="49" spans="1:13" ht="28.5" hidden="1" x14ac:dyDescent="0.45">
      <c r="A49" s="16" t="s">
        <v>115</v>
      </c>
      <c r="B49" s="16" t="str">
        <f>Tableau114[[#This Row],[Noms ]]&amp;", "&amp;Tableau114[[#This Row],[Prénom ]]</f>
        <v>Gagné, Nadine</v>
      </c>
      <c r="C49" s="1" t="s">
        <v>29</v>
      </c>
      <c r="D49" s="1" t="s">
        <v>118</v>
      </c>
      <c r="E49" s="1"/>
      <c r="F49" s="5"/>
      <c r="G49" s="5"/>
      <c r="H49" s="5"/>
      <c r="I49" s="5"/>
      <c r="J49" s="5"/>
      <c r="K49" s="5"/>
      <c r="L49" s="5"/>
      <c r="M49" s="5">
        <v>1</v>
      </c>
    </row>
    <row r="50" spans="1:13" ht="28.5" x14ac:dyDescent="0.45">
      <c r="A50" s="16" t="s">
        <v>115</v>
      </c>
      <c r="B50" s="16" t="str">
        <f>Tableau114[[#This Row],[Noms ]]&amp;", "&amp;Tableau114[[#This Row],[Prénom ]]</f>
        <v>Girard , Carol</v>
      </c>
      <c r="C50" s="1" t="s">
        <v>116</v>
      </c>
      <c r="D50" s="1" t="s">
        <v>117</v>
      </c>
      <c r="E50" s="1"/>
      <c r="F50" s="5" t="s">
        <v>266</v>
      </c>
      <c r="G50" s="5"/>
      <c r="H50" s="5"/>
      <c r="I50" s="5"/>
      <c r="J50" s="5"/>
      <c r="K50" s="5"/>
      <c r="L50" s="5"/>
      <c r="M50" s="5"/>
    </row>
    <row r="51" spans="1:13" ht="28.5" hidden="1" x14ac:dyDescent="0.45">
      <c r="A51" s="16" t="s">
        <v>115</v>
      </c>
      <c r="B51" s="16" t="str">
        <f>Tableau114[[#This Row],[Noms ]]&amp;", "&amp;Tableau114[[#This Row],[Prénom ]]</f>
        <v>Hovington, Maryse</v>
      </c>
      <c r="C51" s="1" t="s">
        <v>124</v>
      </c>
      <c r="D51" s="1" t="s">
        <v>125</v>
      </c>
      <c r="E51" s="1"/>
      <c r="F51" s="5"/>
      <c r="G51" s="5"/>
      <c r="H51" s="5"/>
      <c r="I51" s="5"/>
      <c r="J51" s="5"/>
      <c r="K51" s="5"/>
      <c r="L51" s="5"/>
      <c r="M51" s="5">
        <v>1</v>
      </c>
    </row>
    <row r="52" spans="1:13" ht="28.5" hidden="1" x14ac:dyDescent="0.45">
      <c r="A52" s="16" t="s">
        <v>115</v>
      </c>
      <c r="B52" s="16" t="str">
        <f>Tableau114[[#This Row],[Noms ]]&amp;", "&amp;Tableau114[[#This Row],[Prénom ]]</f>
        <v>Martel, Louise</v>
      </c>
      <c r="C52" s="1" t="s">
        <v>128</v>
      </c>
      <c r="D52" s="1" t="s">
        <v>62</v>
      </c>
      <c r="E52" s="1"/>
      <c r="F52" s="5"/>
      <c r="G52" s="5"/>
      <c r="H52" s="5"/>
      <c r="I52" s="5"/>
      <c r="J52" s="5">
        <v>1</v>
      </c>
      <c r="K52" s="5"/>
      <c r="L52" s="5"/>
      <c r="M52" s="5"/>
    </row>
    <row r="53" spans="1:13" ht="28.5" hidden="1" x14ac:dyDescent="0.45">
      <c r="A53" s="16" t="s">
        <v>115</v>
      </c>
      <c r="B53" s="16" t="str">
        <f>Tableau114[[#This Row],[Noms ]]&amp;", "&amp;Tableau114[[#This Row],[Prénom ]]</f>
        <v>Ouellet, Donald</v>
      </c>
      <c r="C53" s="1" t="s">
        <v>83</v>
      </c>
      <c r="D53" s="1" t="s">
        <v>121</v>
      </c>
      <c r="E53" s="1"/>
      <c r="F53" s="5"/>
      <c r="G53" s="5"/>
      <c r="H53" s="5"/>
      <c r="I53" s="5"/>
      <c r="J53" s="5"/>
      <c r="K53" s="5">
        <v>1</v>
      </c>
      <c r="L53" s="5"/>
      <c r="M53" s="5"/>
    </row>
    <row r="54" spans="1:13" ht="28.5" x14ac:dyDescent="0.45">
      <c r="A54" s="16" t="s">
        <v>115</v>
      </c>
      <c r="B54" s="16" t="str">
        <f>Tableau114[[#This Row],[Noms ]]&amp;", "&amp;Tableau114[[#This Row],[Prénom ]]</f>
        <v>St-Gelais, Claude</v>
      </c>
      <c r="C54" s="1" t="s">
        <v>126</v>
      </c>
      <c r="D54" s="1" t="s">
        <v>127</v>
      </c>
      <c r="E54" s="1"/>
      <c r="F54" s="5" t="s">
        <v>266</v>
      </c>
      <c r="G54" s="5"/>
      <c r="H54" s="5"/>
      <c r="I54" s="5"/>
      <c r="J54" s="5"/>
      <c r="K54" s="5"/>
      <c r="L54" s="5"/>
      <c r="M54" s="5"/>
    </row>
    <row r="55" spans="1:13" ht="28.5" hidden="1" x14ac:dyDescent="0.45">
      <c r="A55" s="16" t="s">
        <v>115</v>
      </c>
      <c r="B55" s="16" t="str">
        <f>Tableau114[[#This Row],[Noms ]]&amp;", "&amp;Tableau114[[#This Row],[Prénom ]]</f>
        <v>Tremblay, Guylaine</v>
      </c>
      <c r="C55" s="1" t="s">
        <v>119</v>
      </c>
      <c r="D55" s="1" t="s">
        <v>120</v>
      </c>
      <c r="E55" s="1"/>
      <c r="F55" s="5"/>
      <c r="G55" s="5"/>
      <c r="H55" s="5"/>
      <c r="I55" s="5"/>
      <c r="J55" s="5"/>
      <c r="K55" s="5">
        <v>1</v>
      </c>
      <c r="L55" s="5"/>
      <c r="M55" s="5"/>
    </row>
    <row r="56" spans="1:13" hidden="1" x14ac:dyDescent="0.45">
      <c r="A56" s="3" t="s">
        <v>70</v>
      </c>
      <c r="B56" s="3" t="str">
        <f>Tableau114[[#This Row],[Noms ]]&amp;", "&amp;Tableau114[[#This Row],[Prénom ]]</f>
        <v>Aubert, Pierre</v>
      </c>
      <c r="C56" s="1" t="s">
        <v>77</v>
      </c>
      <c r="D56" s="1" t="s">
        <v>78</v>
      </c>
      <c r="E56" s="1"/>
      <c r="F56" s="5"/>
      <c r="G56" s="5"/>
      <c r="H56" s="5"/>
      <c r="I56" s="5">
        <v>1</v>
      </c>
      <c r="J56" s="5"/>
      <c r="K56" s="5"/>
      <c r="L56" s="5"/>
      <c r="M56" s="5"/>
    </row>
    <row r="57" spans="1:13" hidden="1" x14ac:dyDescent="0.45">
      <c r="A57" s="10" t="s">
        <v>70</v>
      </c>
      <c r="B57" s="10" t="str">
        <f>Tableau114[[#This Row],[Noms ]]&amp;", "&amp;Tableau114[[#This Row],[Prénom ]]</f>
        <v>Gauthier, Joëlle</v>
      </c>
      <c r="C57" s="11" t="s">
        <v>8</v>
      </c>
      <c r="D57" s="11" t="s">
        <v>73</v>
      </c>
      <c r="E57" s="12">
        <v>1</v>
      </c>
      <c r="F57" s="13"/>
      <c r="G57" s="13"/>
      <c r="H57" s="13"/>
      <c r="I57" s="13"/>
      <c r="J57" s="13"/>
      <c r="K57" s="13"/>
      <c r="L57" s="32" t="s">
        <v>74</v>
      </c>
      <c r="M57" s="13"/>
    </row>
    <row r="58" spans="1:13" hidden="1" x14ac:dyDescent="0.45">
      <c r="A58" s="3" t="s">
        <v>70</v>
      </c>
      <c r="B58" s="3" t="str">
        <f>Tableau114[[#This Row],[Noms ]]&amp;", "&amp;Tableau114[[#This Row],[Prénom ]]</f>
        <v>Labonté, Marie-Noëlle</v>
      </c>
      <c r="C58" s="1" t="s">
        <v>75</v>
      </c>
      <c r="D58" s="1" t="s">
        <v>76</v>
      </c>
      <c r="E58" s="5"/>
      <c r="F58" s="5"/>
      <c r="G58" s="5"/>
      <c r="H58" s="5"/>
      <c r="I58" s="5"/>
      <c r="J58" s="5"/>
      <c r="K58" s="5"/>
      <c r="L58" s="5"/>
      <c r="M58" s="5">
        <v>1</v>
      </c>
    </row>
    <row r="59" spans="1:13" hidden="1" x14ac:dyDescent="0.45">
      <c r="A59" s="3" t="s">
        <v>70</v>
      </c>
      <c r="B59" s="3" t="str">
        <f>Tableau114[[#This Row],[Noms ]]&amp;", "&amp;Tableau114[[#This Row],[Prénom ]]</f>
        <v>Villeneuve, Jean-Martin</v>
      </c>
      <c r="C59" s="1" t="s">
        <v>71</v>
      </c>
      <c r="D59" s="1" t="s">
        <v>72</v>
      </c>
      <c r="E59" s="1"/>
      <c r="F59" s="5"/>
      <c r="G59" s="5"/>
      <c r="H59" s="5"/>
      <c r="I59" s="5"/>
      <c r="J59" s="5"/>
      <c r="K59" s="5">
        <v>1</v>
      </c>
      <c r="L59" s="5"/>
      <c r="M59" s="5"/>
    </row>
    <row r="60" spans="1:13" hidden="1" x14ac:dyDescent="0.45">
      <c r="A60" s="3" t="s">
        <v>130</v>
      </c>
      <c r="B60" s="3" t="str">
        <f>Tableau114[[#This Row],[Noms ]]&amp;", "&amp;Tableau114[[#This Row],[Prénom ]]</f>
        <v>Chamberland, Annabelle</v>
      </c>
      <c r="C60" s="1" t="s">
        <v>133</v>
      </c>
      <c r="D60" s="1" t="s">
        <v>134</v>
      </c>
      <c r="E60" s="1"/>
      <c r="F60" s="5"/>
      <c r="G60" s="5"/>
      <c r="H60" s="5">
        <v>1</v>
      </c>
      <c r="I60" s="5"/>
      <c r="J60" s="5"/>
      <c r="K60" s="5"/>
      <c r="L60" s="5"/>
      <c r="M60" s="5"/>
    </row>
    <row r="61" spans="1:13" x14ac:dyDescent="0.45">
      <c r="A61" s="3" t="s">
        <v>130</v>
      </c>
      <c r="B61" s="3" t="str">
        <f>Tableau114[[#This Row],[Noms ]]&amp;", "&amp;Tableau114[[#This Row],[Prénom ]]</f>
        <v>Collin, Nathalie</v>
      </c>
      <c r="C61" s="1" t="s">
        <v>135</v>
      </c>
      <c r="D61" s="1" t="s">
        <v>136</v>
      </c>
      <c r="E61" s="1"/>
      <c r="F61" s="5" t="s">
        <v>266</v>
      </c>
      <c r="G61" s="5"/>
      <c r="H61" s="5"/>
      <c r="I61" s="5"/>
      <c r="J61" s="5"/>
      <c r="K61" s="5"/>
      <c r="L61" s="5"/>
      <c r="M61" s="5"/>
    </row>
    <row r="62" spans="1:13" hidden="1" x14ac:dyDescent="0.45">
      <c r="A62" s="3" t="s">
        <v>130</v>
      </c>
      <c r="B62" s="3" t="str">
        <f>Tableau114[[#This Row],[Noms ]]&amp;", "&amp;Tableau114[[#This Row],[Prénom ]]</f>
        <v>Coulombe, Marie-France</v>
      </c>
      <c r="C62" s="1" t="s">
        <v>140</v>
      </c>
      <c r="D62" s="1" t="s">
        <v>141</v>
      </c>
      <c r="E62" s="1"/>
      <c r="F62" s="5"/>
      <c r="G62" s="5"/>
      <c r="H62" s="5"/>
      <c r="I62" s="5"/>
      <c r="J62" s="5"/>
      <c r="K62" s="5"/>
      <c r="L62" s="5">
        <v>1</v>
      </c>
      <c r="M62" s="5"/>
    </row>
    <row r="63" spans="1:13" hidden="1" x14ac:dyDescent="0.45">
      <c r="A63" s="3" t="s">
        <v>130</v>
      </c>
      <c r="B63" s="3" t="str">
        <f>Tableau114[[#This Row],[Noms ]]&amp;", "&amp;Tableau114[[#This Row],[Prénom ]]</f>
        <v>Fournier, Lyne</v>
      </c>
      <c r="C63" s="1" t="s">
        <v>54</v>
      </c>
      <c r="D63" s="1" t="s">
        <v>139</v>
      </c>
      <c r="E63" s="1"/>
      <c r="F63" s="5"/>
      <c r="G63" s="5"/>
      <c r="H63" s="5"/>
      <c r="I63" s="5"/>
      <c r="J63" s="5">
        <v>1</v>
      </c>
      <c r="K63" s="5"/>
      <c r="L63" s="5"/>
      <c r="M63" s="5"/>
    </row>
    <row r="64" spans="1:13" hidden="1" x14ac:dyDescent="0.45">
      <c r="A64" s="3" t="s">
        <v>130</v>
      </c>
      <c r="B64" s="3" t="str">
        <f>Tableau114[[#This Row],[Noms ]]&amp;", "&amp;Tableau114[[#This Row],[Prénom ]]</f>
        <v>Hudon , Steeve</v>
      </c>
      <c r="C64" s="1" t="s">
        <v>131</v>
      </c>
      <c r="D64" s="1" t="s">
        <v>132</v>
      </c>
      <c r="E64" s="1"/>
      <c r="F64" s="5"/>
      <c r="G64" s="5"/>
      <c r="H64" s="5"/>
      <c r="I64" s="5"/>
      <c r="J64" s="5"/>
      <c r="K64" s="5"/>
      <c r="L64" s="5">
        <v>1</v>
      </c>
      <c r="M64" s="5"/>
    </row>
    <row r="65" spans="1:13" hidden="1" x14ac:dyDescent="0.45">
      <c r="A65" s="3" t="s">
        <v>130</v>
      </c>
      <c r="B65" s="3" t="str">
        <f>Tableau114[[#This Row],[Noms ]]&amp;", "&amp;Tableau114[[#This Row],[Prénom ]]</f>
        <v>Lefrançois, Yves</v>
      </c>
      <c r="C65" s="1" t="s">
        <v>142</v>
      </c>
      <c r="D65" s="1" t="s">
        <v>143</v>
      </c>
      <c r="E65" s="1"/>
      <c r="F65" s="5"/>
      <c r="G65" s="5"/>
      <c r="H65" s="5"/>
      <c r="I65" s="5"/>
      <c r="J65" s="5"/>
      <c r="K65" s="5">
        <v>1</v>
      </c>
      <c r="L65" s="5"/>
      <c r="M65" s="5"/>
    </row>
    <row r="66" spans="1:13" hidden="1" x14ac:dyDescent="0.45">
      <c r="A66" s="3" t="s">
        <v>130</v>
      </c>
      <c r="B66" s="3" t="str">
        <f>Tableau114[[#This Row],[Noms ]]&amp;", "&amp;Tableau114[[#This Row],[Prénom ]]</f>
        <v>Tanguay, Gervais</v>
      </c>
      <c r="C66" s="1" t="s">
        <v>137</v>
      </c>
      <c r="D66" s="1" t="s">
        <v>109</v>
      </c>
      <c r="E66" s="1"/>
      <c r="F66" s="5"/>
      <c r="G66" s="5"/>
      <c r="H66" s="5"/>
      <c r="I66" s="5"/>
      <c r="J66" s="5"/>
      <c r="K66" s="5">
        <v>1</v>
      </c>
      <c r="L66" s="5"/>
      <c r="M66" s="5"/>
    </row>
    <row r="67" spans="1:13" hidden="1" x14ac:dyDescent="0.45">
      <c r="A67" s="3" t="s">
        <v>130</v>
      </c>
      <c r="B67" s="3" t="str">
        <f>Tableau114[[#This Row],[Noms ]]&amp;", "&amp;Tableau114[[#This Row],[Prénom ]]</f>
        <v>Tremblay, Réjeanne</v>
      </c>
      <c r="C67" s="1" t="s">
        <v>119</v>
      </c>
      <c r="D67" s="1" t="s">
        <v>138</v>
      </c>
      <c r="E67" s="1"/>
      <c r="F67" s="5"/>
      <c r="G67" s="5"/>
      <c r="H67" s="5"/>
      <c r="I67" s="5"/>
      <c r="J67" s="5">
        <v>1</v>
      </c>
      <c r="K67" s="5"/>
      <c r="L67" s="5"/>
      <c r="M67" s="5"/>
    </row>
    <row r="68" spans="1:13" hidden="1" x14ac:dyDescent="0.45">
      <c r="A68" s="3" t="s">
        <v>185</v>
      </c>
      <c r="B68" s="3" t="str">
        <f>Tableau114[[#This Row],[Noms ]]&amp;", "&amp;Tableau114[[#This Row],[Prénom ]]</f>
        <v>Dionne, Nicole</v>
      </c>
      <c r="C68" s="1" t="s">
        <v>190</v>
      </c>
      <c r="D68" s="1" t="s">
        <v>191</v>
      </c>
      <c r="E68" s="1"/>
      <c r="F68" s="5"/>
      <c r="G68" s="5"/>
      <c r="H68" s="5"/>
      <c r="I68" s="5">
        <v>1</v>
      </c>
      <c r="J68" s="5"/>
      <c r="K68" s="5"/>
      <c r="L68" s="5"/>
      <c r="M68" s="5"/>
    </row>
    <row r="69" spans="1:13" hidden="1" x14ac:dyDescent="0.45">
      <c r="A69" s="3" t="s">
        <v>185</v>
      </c>
      <c r="B69" s="3" t="str">
        <f>Tableau114[[#This Row],[Noms ]]&amp;", "&amp;Tableau114[[#This Row],[Prénom ]]</f>
        <v>Dumais, Michel</v>
      </c>
      <c r="C69" s="1" t="s">
        <v>192</v>
      </c>
      <c r="D69" s="1" t="s">
        <v>27</v>
      </c>
      <c r="E69" s="1"/>
      <c r="F69" s="5"/>
      <c r="G69" s="5"/>
      <c r="H69" s="5"/>
      <c r="I69" s="5"/>
      <c r="J69" s="5"/>
      <c r="K69" s="5">
        <v>1</v>
      </c>
      <c r="L69" s="5"/>
      <c r="M69" s="5"/>
    </row>
    <row r="70" spans="1:13" hidden="1" x14ac:dyDescent="0.45">
      <c r="A70" s="3" t="s">
        <v>185</v>
      </c>
      <c r="B70" s="3" t="str">
        <f>Tableau114[[#This Row],[Noms ]]&amp;", "&amp;Tableau114[[#This Row],[Prénom ]]</f>
        <v>Lévesque, Luce</v>
      </c>
      <c r="C70" s="1" t="s">
        <v>186</v>
      </c>
      <c r="D70" s="1" t="s">
        <v>187</v>
      </c>
      <c r="E70" s="1"/>
      <c r="F70" s="5"/>
      <c r="G70" s="5"/>
      <c r="H70" s="5"/>
      <c r="I70" s="5"/>
      <c r="J70" s="5"/>
      <c r="K70" s="5"/>
      <c r="L70" s="5">
        <v>1</v>
      </c>
      <c r="M70" s="5"/>
    </row>
    <row r="71" spans="1:13" hidden="1" x14ac:dyDescent="0.45">
      <c r="A71" s="3" t="s">
        <v>185</v>
      </c>
      <c r="B71" s="3" t="str">
        <f>Tableau114[[#This Row],[Noms ]]&amp;", "&amp;Tableau114[[#This Row],[Prénom ]]</f>
        <v>Lévesque , Réal</v>
      </c>
      <c r="C71" s="1" t="s">
        <v>188</v>
      </c>
      <c r="D71" s="1" t="s">
        <v>189</v>
      </c>
      <c r="E71" s="1"/>
      <c r="F71" s="5"/>
      <c r="G71" s="5"/>
      <c r="H71" s="5">
        <v>1</v>
      </c>
      <c r="I71" s="5"/>
      <c r="J71" s="5"/>
      <c r="K71" s="5"/>
      <c r="L71" s="5"/>
      <c r="M71" s="5"/>
    </row>
    <row r="72" spans="1:13" x14ac:dyDescent="0.45">
      <c r="A72" s="3" t="s">
        <v>185</v>
      </c>
      <c r="B72" s="3" t="str">
        <f>Tableau114[[#This Row],[Noms ]]&amp;", "&amp;Tableau114[[#This Row],[Prénom ]]</f>
        <v>Ouellet, Chantal</v>
      </c>
      <c r="C72" s="1" t="s">
        <v>83</v>
      </c>
      <c r="D72" s="1" t="s">
        <v>153</v>
      </c>
      <c r="E72" s="1"/>
      <c r="F72" s="5" t="s">
        <v>266</v>
      </c>
      <c r="G72" s="5"/>
      <c r="H72" s="5"/>
      <c r="I72" s="5"/>
      <c r="J72" s="5"/>
      <c r="K72" s="5"/>
      <c r="L72" s="5"/>
      <c r="M72" s="5"/>
    </row>
    <row r="73" spans="1:13" x14ac:dyDescent="0.45">
      <c r="A73" s="3" t="s">
        <v>44</v>
      </c>
      <c r="B73" s="3" t="str">
        <f>Tableau114[[#This Row],[Noms ]]&amp;", "&amp;Tableau114[[#This Row],[Prénom ]]</f>
        <v>Boudreau, Roméo</v>
      </c>
      <c r="C73" s="1" t="s">
        <v>47</v>
      </c>
      <c r="D73" s="1" t="s">
        <v>48</v>
      </c>
      <c r="E73" s="1"/>
      <c r="F73" s="5" t="s">
        <v>266</v>
      </c>
      <c r="G73" s="5"/>
      <c r="H73" s="5"/>
      <c r="I73" s="5"/>
      <c r="J73" s="5"/>
      <c r="K73" s="5"/>
      <c r="L73" s="5"/>
      <c r="M73" s="5"/>
    </row>
    <row r="74" spans="1:13" hidden="1" x14ac:dyDescent="0.45">
      <c r="A74" s="3" t="s">
        <v>44</v>
      </c>
      <c r="B74" s="3" t="str">
        <f>Tableau114[[#This Row],[Noms ]]&amp;", "&amp;Tableau114[[#This Row],[Prénom ]]</f>
        <v>Gagnon, Marie-Élyse</v>
      </c>
      <c r="C74" s="1" t="s">
        <v>49</v>
      </c>
      <c r="D74" s="1" t="s">
        <v>50</v>
      </c>
      <c r="E74" s="1"/>
      <c r="F74" s="5"/>
      <c r="G74" s="5"/>
      <c r="H74" s="5"/>
      <c r="I74" s="5"/>
      <c r="J74" s="5"/>
      <c r="K74" s="5"/>
      <c r="L74" s="5">
        <v>1</v>
      </c>
      <c r="M74" s="5"/>
    </row>
    <row r="75" spans="1:13" hidden="1" x14ac:dyDescent="0.45">
      <c r="A75" s="3" t="s">
        <v>44</v>
      </c>
      <c r="B75" s="3" t="str">
        <f>Tableau114[[#This Row],[Noms ]]&amp;", "&amp;Tableau114[[#This Row],[Prénom ]]</f>
        <v>Gagnon, Régis</v>
      </c>
      <c r="C75" s="1" t="s">
        <v>49</v>
      </c>
      <c r="D75" s="1" t="s">
        <v>51</v>
      </c>
      <c r="E75" s="1"/>
      <c r="F75" s="5"/>
      <c r="G75" s="5"/>
      <c r="H75" s="5"/>
      <c r="I75" s="5"/>
      <c r="J75" s="5"/>
      <c r="K75" s="5"/>
      <c r="L75" s="5">
        <v>1</v>
      </c>
      <c r="M75" s="5"/>
    </row>
    <row r="76" spans="1:13" hidden="1" x14ac:dyDescent="0.45">
      <c r="A76" s="3" t="s">
        <v>44</v>
      </c>
      <c r="B76" s="3" t="str">
        <f>Tableau114[[#This Row],[Noms ]]&amp;", "&amp;Tableau114[[#This Row],[Prénom ]]</f>
        <v>Sirois, Nanny</v>
      </c>
      <c r="C76" s="1" t="s">
        <v>45</v>
      </c>
      <c r="D76" s="1" t="s">
        <v>46</v>
      </c>
      <c r="E76" s="1"/>
      <c r="F76" s="5"/>
      <c r="G76" s="5"/>
      <c r="H76" s="5"/>
      <c r="I76" s="5">
        <v>1</v>
      </c>
      <c r="J76" s="5"/>
      <c r="K76" s="5"/>
      <c r="L76" s="5"/>
      <c r="M76" s="5"/>
    </row>
    <row r="77" spans="1:13" hidden="1" x14ac:dyDescent="0.45">
      <c r="A77" s="3" t="s">
        <v>193</v>
      </c>
      <c r="B77" s="3" t="str">
        <f>Tableau114[[#This Row],[Noms ]]&amp;", "&amp;Tableau114[[#This Row],[Prénom ]]</f>
        <v>Auclair, Dominique</v>
      </c>
      <c r="C77" s="1" t="s">
        <v>201</v>
      </c>
      <c r="D77" s="1" t="s">
        <v>202</v>
      </c>
      <c r="E77" s="1"/>
      <c r="F77" s="5"/>
      <c r="G77" s="5"/>
      <c r="H77" s="5">
        <v>1</v>
      </c>
      <c r="I77" s="5"/>
      <c r="J77" s="5"/>
      <c r="K77" s="5"/>
      <c r="L77" s="5"/>
      <c r="M77" s="5"/>
    </row>
    <row r="78" spans="1:13" hidden="1" x14ac:dyDescent="0.45">
      <c r="A78" s="3" t="s">
        <v>193</v>
      </c>
      <c r="B78" s="3" t="str">
        <f>Tableau114[[#This Row],[Noms ]]&amp;", "&amp;Tableau114[[#This Row],[Prénom ]]</f>
        <v>Castonguay, Johanne</v>
      </c>
      <c r="C78" s="1" t="s">
        <v>199</v>
      </c>
      <c r="D78" s="1" t="s">
        <v>200</v>
      </c>
      <c r="E78" s="1"/>
      <c r="F78" s="5"/>
      <c r="G78" s="5"/>
      <c r="H78" s="5"/>
      <c r="I78" s="5"/>
      <c r="J78" s="5"/>
      <c r="K78" s="5">
        <v>1</v>
      </c>
      <c r="L78" s="5"/>
      <c r="M78" s="5"/>
    </row>
    <row r="79" spans="1:13" hidden="1" x14ac:dyDescent="0.45">
      <c r="A79" s="3" t="s">
        <v>193</v>
      </c>
      <c r="B79" s="3" t="str">
        <f>Tableau114[[#This Row],[Noms ]]&amp;", "&amp;Tableau114[[#This Row],[Prénom ]]</f>
        <v>Gasse, Pierre-André</v>
      </c>
      <c r="C79" s="1" t="s">
        <v>194</v>
      </c>
      <c r="D79" s="1" t="s">
        <v>195</v>
      </c>
      <c r="E79" s="1"/>
      <c r="F79" s="5"/>
      <c r="G79" s="5"/>
      <c r="H79" s="5">
        <v>1</v>
      </c>
      <c r="I79" s="5"/>
      <c r="J79" s="5"/>
      <c r="K79" s="5"/>
      <c r="L79" s="5"/>
      <c r="M79" s="5"/>
    </row>
    <row r="80" spans="1:13" hidden="1" x14ac:dyDescent="0.45">
      <c r="A80" s="3" t="s">
        <v>193</v>
      </c>
      <c r="B80" s="3" t="str">
        <f>Tableau114[[#This Row],[Noms ]]&amp;", "&amp;Tableau114[[#This Row],[Prénom ]]</f>
        <v>Lemieux, Alban</v>
      </c>
      <c r="C80" s="1" t="s">
        <v>197</v>
      </c>
      <c r="D80" s="1" t="s">
        <v>198</v>
      </c>
      <c r="E80" s="1"/>
      <c r="F80" s="5"/>
      <c r="G80" s="5"/>
      <c r="H80" s="5"/>
      <c r="I80" s="5"/>
      <c r="J80" s="5"/>
      <c r="K80" s="5"/>
      <c r="L80" s="5">
        <v>1</v>
      </c>
      <c r="M80" s="5"/>
    </row>
    <row r="81" spans="1:13" hidden="1" x14ac:dyDescent="0.45">
      <c r="A81" s="3" t="s">
        <v>193</v>
      </c>
      <c r="B81" s="3" t="str">
        <f>Tableau114[[#This Row],[Noms ]]&amp;", "&amp;Tableau114[[#This Row],[Prénom ]]</f>
        <v>Richard, Marc</v>
      </c>
      <c r="C81" s="1" t="s">
        <v>98</v>
      </c>
      <c r="D81" s="1" t="s">
        <v>205</v>
      </c>
      <c r="E81" s="1"/>
      <c r="F81" s="5"/>
      <c r="G81" s="5"/>
      <c r="H81" s="5"/>
      <c r="I81" s="5"/>
      <c r="J81" s="5"/>
      <c r="K81" s="5">
        <v>1</v>
      </c>
      <c r="L81" s="5"/>
      <c r="M81" s="5"/>
    </row>
    <row r="82" spans="1:13" hidden="1" x14ac:dyDescent="0.45">
      <c r="A82" s="3" t="s">
        <v>193</v>
      </c>
      <c r="B82" s="3" t="str">
        <f>Tableau114[[#This Row],[Noms ]]&amp;", "&amp;Tableau114[[#This Row],[Prénom ]]</f>
        <v>Robinson, Marie-Josée</v>
      </c>
      <c r="C82" s="1" t="s">
        <v>203</v>
      </c>
      <c r="D82" s="1" t="s">
        <v>204</v>
      </c>
      <c r="E82" s="1"/>
      <c r="F82" s="5"/>
      <c r="G82" s="5"/>
      <c r="H82" s="5">
        <v>1</v>
      </c>
      <c r="I82" s="5"/>
      <c r="J82" s="5"/>
      <c r="K82" s="5"/>
      <c r="L82" s="5"/>
      <c r="M82" s="5"/>
    </row>
    <row r="83" spans="1:13" x14ac:dyDescent="0.45">
      <c r="A83" s="3" t="s">
        <v>193</v>
      </c>
      <c r="B83" s="3" t="str">
        <f>Tableau114[[#This Row],[Noms ]]&amp;", "&amp;Tableau114[[#This Row],[Prénom ]]</f>
        <v>St-Laurent, Sylvain</v>
      </c>
      <c r="C83" s="1" t="s">
        <v>196</v>
      </c>
      <c r="D83" s="1" t="s">
        <v>64</v>
      </c>
      <c r="E83" s="1"/>
      <c r="F83" s="5" t="s">
        <v>266</v>
      </c>
      <c r="G83" s="5"/>
      <c r="H83" s="5"/>
      <c r="I83" s="5"/>
      <c r="J83" s="5"/>
      <c r="K83" s="5"/>
      <c r="L83" s="5"/>
      <c r="M83" s="5"/>
    </row>
    <row r="84" spans="1:13" x14ac:dyDescent="0.45">
      <c r="A84" s="3" t="s">
        <v>2</v>
      </c>
      <c r="B84" s="3" t="str">
        <f>Tableau114[[#This Row],[Noms ]]&amp;", "&amp;Tableau114[[#This Row],[Prénom ]]</f>
        <v>Gauthier, Julie</v>
      </c>
      <c r="C84" s="1" t="s">
        <v>8</v>
      </c>
      <c r="D84" s="1" t="s">
        <v>9</v>
      </c>
      <c r="E84" s="1"/>
      <c r="F84" s="5" t="s">
        <v>266</v>
      </c>
      <c r="G84" s="5"/>
      <c r="H84" s="5"/>
      <c r="I84" s="5"/>
      <c r="J84" s="5"/>
      <c r="K84" s="5"/>
      <c r="L84" s="5"/>
      <c r="M84" s="5"/>
    </row>
    <row r="85" spans="1:13" hidden="1" x14ac:dyDescent="0.45">
      <c r="A85" s="3" t="s">
        <v>2</v>
      </c>
      <c r="B85" s="3" t="str">
        <f>Tableau114[[#This Row],[Noms ]]&amp;", "&amp;Tableau114[[#This Row],[Prénom ]]</f>
        <v>Minville , André</v>
      </c>
      <c r="C85" s="1" t="s">
        <v>3</v>
      </c>
      <c r="D85" s="1" t="s">
        <v>7</v>
      </c>
      <c r="E85" s="1"/>
      <c r="F85" s="5"/>
      <c r="G85" s="5"/>
      <c r="H85" s="5"/>
      <c r="I85" s="5"/>
      <c r="J85" s="5"/>
      <c r="K85" s="5">
        <v>1</v>
      </c>
      <c r="L85" s="5"/>
      <c r="M85" s="5"/>
    </row>
    <row r="86" spans="1:13" hidden="1" x14ac:dyDescent="0.45">
      <c r="A86" s="3" t="s">
        <v>2</v>
      </c>
      <c r="B86" s="3" t="str">
        <f>Tableau114[[#This Row],[Noms ]]&amp;", "&amp;Tableau114[[#This Row],[Prénom ]]</f>
        <v>Minville , Nathaniel</v>
      </c>
      <c r="C86" s="1" t="s">
        <v>3</v>
      </c>
      <c r="D86" s="1" t="s">
        <v>4</v>
      </c>
      <c r="E86" s="1"/>
      <c r="F86" s="5"/>
      <c r="G86" s="5"/>
      <c r="H86" s="5"/>
      <c r="I86" s="5"/>
      <c r="J86" s="5">
        <v>1</v>
      </c>
      <c r="K86" s="5"/>
      <c r="L86" s="5"/>
      <c r="M86" s="5"/>
    </row>
    <row r="87" spans="1:13" hidden="1" x14ac:dyDescent="0.45">
      <c r="A87" s="3" t="s">
        <v>2</v>
      </c>
      <c r="B87" s="3" t="str">
        <f>Tableau114[[#This Row],[Noms ]]&amp;", "&amp;Tableau114[[#This Row],[Prénom ]]</f>
        <v>St-Pierre, Kathy</v>
      </c>
      <c r="C87" s="1" t="s">
        <v>5</v>
      </c>
      <c r="D87" s="1" t="s">
        <v>6</v>
      </c>
      <c r="E87" s="1"/>
      <c r="F87" s="5"/>
      <c r="G87" s="5"/>
      <c r="H87" s="5">
        <v>1</v>
      </c>
      <c r="I87" s="5"/>
      <c r="J87" s="5"/>
      <c r="K87" s="5"/>
      <c r="L87" s="5"/>
      <c r="M87" s="5"/>
    </row>
    <row r="88" spans="1:13" hidden="1" x14ac:dyDescent="0.45">
      <c r="A88" s="3" t="s">
        <v>60</v>
      </c>
      <c r="B88" s="3" t="str">
        <f>Tableau114[[#This Row],[Noms ]]&amp;", "&amp;Tableau114[[#This Row],[Prénom ]]</f>
        <v>Chapados, Louise</v>
      </c>
      <c r="C88" s="1" t="s">
        <v>61</v>
      </c>
      <c r="D88" s="1" t="s">
        <v>62</v>
      </c>
      <c r="E88" s="1"/>
      <c r="F88" s="5"/>
      <c r="G88" s="5"/>
      <c r="H88" s="5">
        <v>1</v>
      </c>
      <c r="I88" s="5"/>
      <c r="J88" s="5"/>
      <c r="K88" s="5"/>
      <c r="L88" s="5"/>
      <c r="M88" s="5"/>
    </row>
    <row r="89" spans="1:13" hidden="1" x14ac:dyDescent="0.45">
      <c r="A89" s="3" t="s">
        <v>60</v>
      </c>
      <c r="B89" s="3" t="str">
        <f>Tableau114[[#This Row],[Noms ]]&amp;", "&amp;Tableau114[[#This Row],[Prénom ]]</f>
        <v>Loisel, Sylvain</v>
      </c>
      <c r="C89" s="1" t="s">
        <v>63</v>
      </c>
      <c r="D89" s="1" t="s">
        <v>64</v>
      </c>
      <c r="E89" s="1"/>
      <c r="F89" s="5"/>
      <c r="G89" s="5"/>
      <c r="H89" s="5"/>
      <c r="I89" s="5"/>
      <c r="J89" s="5"/>
      <c r="K89" s="5">
        <v>1</v>
      </c>
      <c r="L89" s="5"/>
      <c r="M89" s="5"/>
    </row>
    <row r="90" spans="1:13" hidden="1" x14ac:dyDescent="0.45">
      <c r="A90" s="3" t="s">
        <v>220</v>
      </c>
      <c r="B90" s="3" t="str">
        <f>Tableau114[[#This Row],[Noms ]]&amp;", "&amp;Tableau114[[#This Row],[Prénom ]]</f>
        <v>Poirier, Jean-Marie</v>
      </c>
      <c r="C90" s="1" t="s">
        <v>221</v>
      </c>
      <c r="D90" s="1" t="s">
        <v>222</v>
      </c>
      <c r="E90" s="1"/>
      <c r="F90" s="5"/>
      <c r="G90" s="5"/>
      <c r="H90" s="5"/>
      <c r="I90" s="5"/>
      <c r="J90" s="5"/>
      <c r="K90" s="5"/>
      <c r="L90" s="5">
        <v>1</v>
      </c>
      <c r="M90" s="5"/>
    </row>
    <row r="91" spans="1:13" x14ac:dyDescent="0.45">
      <c r="A91" s="3" t="s">
        <v>220</v>
      </c>
      <c r="B91" s="3" t="str">
        <f>Tableau114[[#This Row],[Noms ]]&amp;", "&amp;Tableau114[[#This Row],[Prénom ]]</f>
        <v>Therriault, Guy</v>
      </c>
      <c r="C91" s="1" t="s">
        <v>223</v>
      </c>
      <c r="D91" s="1" t="s">
        <v>37</v>
      </c>
      <c r="E91" s="1"/>
      <c r="F91" s="5" t="s">
        <v>266</v>
      </c>
      <c r="G91" s="5"/>
      <c r="H91" s="5"/>
      <c r="I91" s="5"/>
      <c r="J91" s="5"/>
      <c r="K91" s="5"/>
      <c r="L91" s="5"/>
      <c r="M91" s="5"/>
    </row>
    <row r="92" spans="1:13" hidden="1" x14ac:dyDescent="0.45">
      <c r="A92" s="3" t="s">
        <v>144</v>
      </c>
      <c r="B92" s="3" t="str">
        <f>Tableau114[[#This Row],[Noms ]]&amp;", "&amp;Tableau114[[#This Row],[Prénom ]]</f>
        <v>Girard, Lyne</v>
      </c>
      <c r="C92" s="1" t="s">
        <v>24</v>
      </c>
      <c r="D92" s="1" t="s">
        <v>139</v>
      </c>
      <c r="E92" s="1"/>
      <c r="F92" s="5"/>
      <c r="G92" s="5"/>
      <c r="H92" s="5">
        <v>1</v>
      </c>
      <c r="I92" s="5"/>
      <c r="J92" s="5"/>
      <c r="K92" s="5"/>
      <c r="L92" s="5"/>
      <c r="M92" s="5"/>
    </row>
    <row r="93" spans="1:13" hidden="1" x14ac:dyDescent="0.45">
      <c r="A93" s="3" t="s">
        <v>144</v>
      </c>
      <c r="B93" s="3" t="str">
        <f>Tableau114[[#This Row],[Noms ]]&amp;", "&amp;Tableau114[[#This Row],[Prénom ]]</f>
        <v>Milliner, Bertrand</v>
      </c>
      <c r="C93" s="1" t="s">
        <v>145</v>
      </c>
      <c r="D93" s="1" t="s">
        <v>146</v>
      </c>
      <c r="E93" s="1"/>
      <c r="F93" s="5"/>
      <c r="G93" s="5"/>
      <c r="H93" s="5"/>
      <c r="I93" s="5">
        <v>1</v>
      </c>
      <c r="J93" s="5"/>
      <c r="K93" s="5"/>
      <c r="L93" s="5"/>
      <c r="M93" s="5"/>
    </row>
    <row r="94" spans="1:13" hidden="1" x14ac:dyDescent="0.45">
      <c r="A94" s="3" t="s">
        <v>173</v>
      </c>
      <c r="B94" s="3" t="str">
        <f>Tableau114[[#This Row],[Noms ]]&amp;", "&amp;Tableau114[[#This Row],[Prénom ]]</f>
        <v>Blouin, Linda</v>
      </c>
      <c r="C94" s="1" t="s">
        <v>179</v>
      </c>
      <c r="D94" s="1" t="s">
        <v>180</v>
      </c>
      <c r="E94" s="1"/>
      <c r="F94" s="5"/>
      <c r="G94" s="5"/>
      <c r="H94" s="5"/>
      <c r="I94" s="5"/>
      <c r="J94" s="5"/>
      <c r="K94" s="5"/>
      <c r="L94" s="5"/>
      <c r="M94" s="5">
        <v>1</v>
      </c>
    </row>
    <row r="95" spans="1:13" hidden="1" x14ac:dyDescent="0.45">
      <c r="A95" s="3" t="s">
        <v>173</v>
      </c>
      <c r="B95" s="3" t="str">
        <f>Tableau114[[#This Row],[Noms ]]&amp;", "&amp;Tableau114[[#This Row],[Prénom ]]</f>
        <v>Dufresne, Chantal</v>
      </c>
      <c r="C95" s="1" t="s">
        <v>178</v>
      </c>
      <c r="D95" s="1" t="s">
        <v>153</v>
      </c>
      <c r="E95" s="1"/>
      <c r="F95" s="5"/>
      <c r="G95" s="5"/>
      <c r="H95" s="5"/>
      <c r="I95" s="5"/>
      <c r="J95" s="5"/>
      <c r="K95" s="5">
        <v>1</v>
      </c>
      <c r="L95" s="5"/>
      <c r="M95" s="5"/>
    </row>
    <row r="96" spans="1:13" hidden="1" x14ac:dyDescent="0.45">
      <c r="A96" s="3" t="s">
        <v>173</v>
      </c>
      <c r="B96" s="3" t="str">
        <f>Tableau114[[#This Row],[Noms ]]&amp;", "&amp;Tableau114[[#This Row],[Prénom ]]</f>
        <v>Dupuis, Maxime</v>
      </c>
      <c r="C96" s="1" t="s">
        <v>174</v>
      </c>
      <c r="D96" s="1" t="s">
        <v>175</v>
      </c>
      <c r="E96" s="1"/>
      <c r="F96" s="5"/>
      <c r="G96" s="5"/>
      <c r="H96" s="5">
        <v>1</v>
      </c>
      <c r="I96" s="5"/>
      <c r="J96" s="5"/>
      <c r="K96" s="5"/>
      <c r="L96" s="5"/>
      <c r="M96" s="5"/>
    </row>
    <row r="97" spans="1:13" x14ac:dyDescent="0.45">
      <c r="A97" s="3" t="s">
        <v>173</v>
      </c>
      <c r="B97" s="3" t="str">
        <f>Tableau114[[#This Row],[Noms ]]&amp;", "&amp;Tableau114[[#This Row],[Prénom ]]</f>
        <v>Dupuis, Michel</v>
      </c>
      <c r="C97" s="1" t="s">
        <v>174</v>
      </c>
      <c r="D97" s="1" t="s">
        <v>27</v>
      </c>
      <c r="E97" s="1"/>
      <c r="F97" s="5" t="s">
        <v>266</v>
      </c>
      <c r="G97" s="5"/>
      <c r="H97" s="5"/>
      <c r="I97" s="5"/>
      <c r="J97" s="5"/>
      <c r="K97" s="5"/>
      <c r="L97" s="5"/>
      <c r="M97" s="5"/>
    </row>
    <row r="98" spans="1:13" hidden="1" x14ac:dyDescent="0.45">
      <c r="A98" s="3" t="s">
        <v>173</v>
      </c>
      <c r="B98" s="3" t="str">
        <f>Tableau114[[#This Row],[Noms ]]&amp;", "&amp;Tableau114[[#This Row],[Prénom ]]</f>
        <v>Élément, Marie-Lyne</v>
      </c>
      <c r="C98" s="1" t="s">
        <v>176</v>
      </c>
      <c r="D98" s="1" t="s">
        <v>177</v>
      </c>
      <c r="E98" s="1"/>
      <c r="F98" s="5"/>
      <c r="G98" s="5"/>
      <c r="H98" s="5"/>
      <c r="I98" s="5">
        <v>1</v>
      </c>
      <c r="J98" s="5"/>
      <c r="K98" s="5"/>
      <c r="L98" s="5"/>
      <c r="M98" s="5"/>
    </row>
    <row r="99" spans="1:13" hidden="1" x14ac:dyDescent="0.45">
      <c r="A99" s="3" t="s">
        <v>173</v>
      </c>
      <c r="B99" s="3" t="str">
        <f>Tableau114[[#This Row],[Noms ]]&amp;", "&amp;Tableau114[[#This Row],[Prénom ]]</f>
        <v>Lampron, Christian</v>
      </c>
      <c r="C99" s="1" t="s">
        <v>183</v>
      </c>
      <c r="D99" s="1" t="s">
        <v>184</v>
      </c>
      <c r="E99" s="1"/>
      <c r="F99" s="5"/>
      <c r="G99" s="5"/>
      <c r="H99" s="5"/>
      <c r="I99" s="5"/>
      <c r="J99" s="5">
        <v>1</v>
      </c>
      <c r="K99" s="5"/>
      <c r="L99" s="5"/>
      <c r="M99" s="5"/>
    </row>
    <row r="100" spans="1:13" hidden="1" x14ac:dyDescent="0.45">
      <c r="A100" s="3" t="s">
        <v>173</v>
      </c>
      <c r="B100" s="3" t="str">
        <f>Tableau114[[#This Row],[Noms ]]&amp;", "&amp;Tableau114[[#This Row],[Prénom ]]</f>
        <v>Veillette, Michèle</v>
      </c>
      <c r="C100" s="1" t="s">
        <v>181</v>
      </c>
      <c r="D100" s="1" t="s">
        <v>182</v>
      </c>
      <c r="E100" s="1"/>
      <c r="F100" s="5"/>
      <c r="G100" s="5"/>
      <c r="H100" s="5"/>
      <c r="I100" s="5"/>
      <c r="J100" s="5"/>
      <c r="K100" s="5"/>
      <c r="L100" s="5">
        <v>1</v>
      </c>
      <c r="M100" s="5"/>
    </row>
    <row r="101" spans="1:13" hidden="1" x14ac:dyDescent="0.45">
      <c r="A101" s="3" t="s">
        <v>104</v>
      </c>
      <c r="B101" s="3" t="str">
        <f>Tableau114[[#This Row],[Noms ]]&amp;", "&amp;Tableau114[[#This Row],[Prénom ]]</f>
        <v>Bélanger, Marcel</v>
      </c>
      <c r="C101" s="1" t="s">
        <v>105</v>
      </c>
      <c r="D101" s="1" t="s">
        <v>41</v>
      </c>
      <c r="E101" s="1"/>
      <c r="F101" s="5"/>
      <c r="G101" s="5"/>
      <c r="H101" s="5"/>
      <c r="I101" s="5"/>
      <c r="J101" s="5"/>
      <c r="K101" s="5"/>
      <c r="L101" s="5">
        <v>1</v>
      </c>
      <c r="M101" s="5"/>
    </row>
    <row r="102" spans="1:13" hidden="1" x14ac:dyDescent="0.45">
      <c r="A102" s="3" t="s">
        <v>104</v>
      </c>
      <c r="B102" s="3" t="str">
        <f>Tableau114[[#This Row],[Noms ]]&amp;", "&amp;Tableau114[[#This Row],[Prénom ]]</f>
        <v>Landry, René</v>
      </c>
      <c r="C102" s="1" t="s">
        <v>106</v>
      </c>
      <c r="D102" s="1" t="s">
        <v>107</v>
      </c>
      <c r="E102" s="1"/>
      <c r="F102" s="5"/>
      <c r="G102" s="5"/>
      <c r="H102" s="5"/>
      <c r="I102" s="5"/>
      <c r="J102" s="5">
        <v>1</v>
      </c>
      <c r="K102" s="5"/>
      <c r="L102" s="5"/>
      <c r="M102" s="5"/>
    </row>
    <row r="103" spans="1:13" x14ac:dyDescent="0.45">
      <c r="A103" s="3" t="s">
        <v>35</v>
      </c>
      <c r="B103" s="3" t="str">
        <f>Tableau114[[#This Row],[Noms ]]&amp;", "&amp;Tableau114[[#This Row],[Prénom ]]</f>
        <v>Caouette, Guy</v>
      </c>
      <c r="C103" s="1" t="s">
        <v>36</v>
      </c>
      <c r="D103" s="1" t="s">
        <v>37</v>
      </c>
      <c r="E103" s="1"/>
      <c r="F103" s="5" t="s">
        <v>266</v>
      </c>
      <c r="G103" s="5"/>
      <c r="H103" s="5"/>
      <c r="I103" s="5"/>
      <c r="J103" s="5"/>
      <c r="K103" s="5"/>
      <c r="L103" s="5"/>
      <c r="M103" s="5"/>
    </row>
    <row r="104" spans="1:13" hidden="1" x14ac:dyDescent="0.45">
      <c r="A104" s="3" t="s">
        <v>35</v>
      </c>
      <c r="B104" s="3" t="str">
        <f>Tableau114[[#This Row],[Noms ]]&amp;", "&amp;Tableau114[[#This Row],[Prénom ]]</f>
        <v>Deschênes, France</v>
      </c>
      <c r="C104" s="1" t="s">
        <v>42</v>
      </c>
      <c r="D104" s="1" t="s">
        <v>43</v>
      </c>
      <c r="E104" s="1"/>
      <c r="F104" s="5"/>
      <c r="G104" s="5"/>
      <c r="H104" s="5">
        <v>1</v>
      </c>
      <c r="I104" s="5"/>
      <c r="J104" s="5"/>
      <c r="K104" s="5"/>
      <c r="L104" s="5"/>
      <c r="M104" s="5"/>
    </row>
    <row r="105" spans="1:13" hidden="1" x14ac:dyDescent="0.45">
      <c r="A105" s="3" t="s">
        <v>35</v>
      </c>
      <c r="B105" s="3" t="str">
        <f>Tableau114[[#This Row],[Noms ]]&amp;", "&amp;Tableau114[[#This Row],[Prénom ]]</f>
        <v>Dubé, Marcel</v>
      </c>
      <c r="C105" s="1" t="s">
        <v>40</v>
      </c>
      <c r="D105" s="1" t="s">
        <v>41</v>
      </c>
      <c r="E105" s="1"/>
      <c r="F105" s="5"/>
      <c r="G105" s="5"/>
      <c r="H105" s="5"/>
      <c r="I105" s="5"/>
      <c r="J105" s="5"/>
      <c r="K105" s="5"/>
      <c r="L105" s="5"/>
      <c r="M105" s="5">
        <v>1</v>
      </c>
    </row>
    <row r="106" spans="1:13" hidden="1" x14ac:dyDescent="0.45">
      <c r="A106" s="3" t="s">
        <v>35</v>
      </c>
      <c r="B106" s="3" t="str">
        <f>Tableau114[[#This Row],[Noms ]]&amp;", "&amp;Tableau114[[#This Row],[Prénom ]]</f>
        <v>Durand, Madeleine</v>
      </c>
      <c r="C106" s="1" t="s">
        <v>38</v>
      </c>
      <c r="D106" s="1" t="s">
        <v>39</v>
      </c>
      <c r="E106" s="1"/>
      <c r="F106" s="5"/>
      <c r="G106" s="5"/>
      <c r="H106" s="5"/>
      <c r="I106" s="5"/>
      <c r="J106" s="5"/>
      <c r="K106" s="5"/>
      <c r="L106" s="5">
        <v>1</v>
      </c>
      <c r="M106" s="5"/>
    </row>
    <row r="107" spans="1:13" hidden="1" x14ac:dyDescent="0.45">
      <c r="A107" s="3" t="s">
        <v>215</v>
      </c>
      <c r="B107" s="3" t="str">
        <f>Tableau114[[#This Row],[Noms ]]&amp;", "&amp;Tableau114[[#This Row],[Prénom ]]</f>
        <v>Perreault, Francine</v>
      </c>
      <c r="C107" s="1" t="s">
        <v>218</v>
      </c>
      <c r="D107" s="1" t="s">
        <v>219</v>
      </c>
      <c r="E107" s="1"/>
      <c r="F107" s="5"/>
      <c r="G107" s="5"/>
      <c r="H107" s="5"/>
      <c r="I107" s="5"/>
      <c r="J107" s="5"/>
      <c r="K107" s="5"/>
      <c r="L107" s="5">
        <v>1</v>
      </c>
      <c r="M107" s="5"/>
    </row>
    <row r="108" spans="1:13" hidden="1" x14ac:dyDescent="0.45">
      <c r="A108" s="3" t="s">
        <v>215</v>
      </c>
      <c r="B108" s="3" t="str">
        <f>Tableau114[[#This Row],[Noms ]]&amp;", "&amp;Tableau114[[#This Row],[Prénom ]]</f>
        <v>Prévost, Gaétan</v>
      </c>
      <c r="C108" s="1" t="s">
        <v>216</v>
      </c>
      <c r="D108" s="1" t="s">
        <v>217</v>
      </c>
      <c r="E108" s="1"/>
      <c r="F108" s="5"/>
      <c r="G108" s="5"/>
      <c r="H108" s="5"/>
      <c r="I108" s="5"/>
      <c r="J108" s="5"/>
      <c r="K108" s="5"/>
      <c r="L108" s="5">
        <v>1</v>
      </c>
      <c r="M108" s="5"/>
    </row>
    <row r="109" spans="1:13" hidden="1" x14ac:dyDescent="0.45">
      <c r="A109" s="3" t="s">
        <v>206</v>
      </c>
      <c r="B109" s="3" t="str">
        <f>Tableau114[[#This Row],[Noms ]]&amp;", "&amp;Tableau114[[#This Row],[Prénom ]]</f>
        <v>Charette , Armand Jr.</v>
      </c>
      <c r="C109" s="1" t="s">
        <v>253</v>
      </c>
      <c r="D109" s="1" t="s">
        <v>209</v>
      </c>
      <c r="E109" s="1"/>
      <c r="F109" s="5"/>
      <c r="G109" s="5"/>
      <c r="H109" s="5"/>
      <c r="I109" s="5"/>
      <c r="J109" s="5"/>
      <c r="K109" s="5"/>
      <c r="L109" s="5"/>
      <c r="M109" s="5">
        <v>1</v>
      </c>
    </row>
    <row r="110" spans="1:13" x14ac:dyDescent="0.45">
      <c r="A110" s="3" t="s">
        <v>206</v>
      </c>
      <c r="B110" s="3" t="str">
        <f>Tableau114[[#This Row],[Noms ]]&amp;", "&amp;Tableau114[[#This Row],[Prénom ]]</f>
        <v>Lemieux, Natacha</v>
      </c>
      <c r="C110" s="1" t="s">
        <v>197</v>
      </c>
      <c r="D110" s="1" t="s">
        <v>211</v>
      </c>
      <c r="E110" s="1"/>
      <c r="F110" s="5" t="s">
        <v>266</v>
      </c>
      <c r="G110" s="5"/>
      <c r="H110" s="5"/>
      <c r="I110" s="5"/>
      <c r="J110" s="5"/>
      <c r="K110" s="5"/>
      <c r="L110" s="5"/>
      <c r="M110" s="5"/>
    </row>
    <row r="111" spans="1:13" hidden="1" x14ac:dyDescent="0.45">
      <c r="A111" s="3" t="s">
        <v>206</v>
      </c>
      <c r="B111" s="3" t="str">
        <f>Tableau114[[#This Row],[Noms ]]&amp;", "&amp;Tableau114[[#This Row],[Prénom ]]</f>
        <v>Lévesque, Anne</v>
      </c>
      <c r="C111" s="1" t="s">
        <v>186</v>
      </c>
      <c r="D111" s="1" t="s">
        <v>214</v>
      </c>
      <c r="E111" s="1"/>
      <c r="F111" s="5"/>
      <c r="G111" s="5"/>
      <c r="H111" s="5"/>
      <c r="I111" s="5"/>
      <c r="J111" s="5"/>
      <c r="K111" s="5">
        <v>1</v>
      </c>
      <c r="L111" s="5"/>
      <c r="M111" s="5"/>
    </row>
    <row r="112" spans="1:13" hidden="1" x14ac:dyDescent="0.45">
      <c r="A112" s="3" t="s">
        <v>206</v>
      </c>
      <c r="B112" s="3" t="str">
        <f>Tableau114[[#This Row],[Noms ]]&amp;", "&amp;Tableau114[[#This Row],[Prénom ]]</f>
        <v>Mcdonald, Normand</v>
      </c>
      <c r="C112" s="1" t="s">
        <v>212</v>
      </c>
      <c r="D112" s="1" t="s">
        <v>213</v>
      </c>
      <c r="E112" s="1"/>
      <c r="F112" s="5"/>
      <c r="G112" s="5"/>
      <c r="H112" s="5"/>
      <c r="I112" s="5"/>
      <c r="J112" s="5"/>
      <c r="K112" s="5">
        <v>1</v>
      </c>
      <c r="L112" s="5"/>
      <c r="M112" s="5"/>
    </row>
    <row r="113" spans="1:13" hidden="1" x14ac:dyDescent="0.45">
      <c r="A113" s="10" t="s">
        <v>206</v>
      </c>
      <c r="B113" s="10" t="str">
        <f>Tableau114[[#This Row],[Noms ]]&amp;", "&amp;Tableau114[[#This Row],[Prénom ]]</f>
        <v>Simard, Sylvie</v>
      </c>
      <c r="C113" s="11" t="s">
        <v>207</v>
      </c>
      <c r="D113" s="11" t="s">
        <v>208</v>
      </c>
      <c r="E113" s="12">
        <v>1</v>
      </c>
      <c r="F113" s="13"/>
      <c r="G113" s="13"/>
      <c r="H113" s="32" t="s">
        <v>74</v>
      </c>
      <c r="I113" s="13"/>
      <c r="J113" s="13"/>
      <c r="K113" s="13"/>
      <c r="L113" s="13"/>
      <c r="M113" s="13"/>
    </row>
    <row r="114" spans="1:13" hidden="1" x14ac:dyDescent="0.45">
      <c r="A114" s="10" t="s">
        <v>206</v>
      </c>
      <c r="B114" s="10" t="str">
        <f>Tableau114[[#This Row],[Noms ]]&amp;", "&amp;Tableau114[[#This Row],[Prénom ]]</f>
        <v>Tremblay, Louis</v>
      </c>
      <c r="C114" s="11" t="s">
        <v>119</v>
      </c>
      <c r="D114" s="11" t="s">
        <v>210</v>
      </c>
      <c r="E114" s="12">
        <v>1</v>
      </c>
      <c r="F114" s="13" t="s">
        <v>57</v>
      </c>
      <c r="G114" s="13"/>
      <c r="H114" s="13"/>
      <c r="I114" s="13"/>
      <c r="J114" s="13"/>
      <c r="K114" s="13"/>
      <c r="L114" s="13"/>
      <c r="M114" s="13"/>
    </row>
    <row r="115" spans="1:13" hidden="1" x14ac:dyDescent="0.45">
      <c r="A115" s="3" t="s">
        <v>224</v>
      </c>
      <c r="B115" s="3" t="str">
        <f>Tableau114[[#This Row],[Noms ]]&amp;", "&amp;Tableau114[[#This Row],[Prénom ]]</f>
        <v>Arsenault, Paulette</v>
      </c>
      <c r="C115" s="1" t="s">
        <v>226</v>
      </c>
      <c r="D115" s="1" t="s">
        <v>227</v>
      </c>
      <c r="E115" s="1"/>
      <c r="F115" s="5"/>
      <c r="G115" s="5"/>
      <c r="H115" s="5"/>
      <c r="I115" s="5"/>
      <c r="J115" s="5"/>
      <c r="K115" s="5"/>
      <c r="L115" s="5">
        <v>1</v>
      </c>
      <c r="M115" s="5"/>
    </row>
    <row r="116" spans="1:13" x14ac:dyDescent="0.45">
      <c r="A116" s="3" t="s">
        <v>224</v>
      </c>
      <c r="B116" s="3" t="str">
        <f>Tableau114[[#This Row],[Noms ]]&amp;", "&amp;Tableau114[[#This Row],[Prénom ]]</f>
        <v>Bernier, Nathalie</v>
      </c>
      <c r="C116" s="1" t="s">
        <v>231</v>
      </c>
      <c r="D116" s="1" t="s">
        <v>136</v>
      </c>
      <c r="E116" s="1"/>
      <c r="F116" s="8" t="s">
        <v>266</v>
      </c>
      <c r="G116" s="8"/>
      <c r="H116" s="5"/>
      <c r="I116" s="5"/>
      <c r="J116" s="5"/>
      <c r="K116" s="5"/>
      <c r="L116" s="5"/>
      <c r="M116" s="5"/>
    </row>
    <row r="117" spans="1:13" hidden="1" x14ac:dyDescent="0.45">
      <c r="A117" s="3" t="s">
        <v>224</v>
      </c>
      <c r="B117" s="3" t="str">
        <f>Tableau114[[#This Row],[Noms ]]&amp;", "&amp;Tableau114[[#This Row],[Prénom ]]</f>
        <v>Dubé, Simon</v>
      </c>
      <c r="C117" s="1" t="s">
        <v>40</v>
      </c>
      <c r="D117" s="1" t="s">
        <v>157</v>
      </c>
      <c r="E117" s="1"/>
      <c r="F117" s="5"/>
      <c r="G117" s="5"/>
      <c r="H117" s="5"/>
      <c r="I117" s="5"/>
      <c r="J117" s="5"/>
      <c r="K117" s="5"/>
      <c r="L117" s="5">
        <v>1</v>
      </c>
      <c r="M117" s="5"/>
    </row>
    <row r="118" spans="1:13" hidden="1" x14ac:dyDescent="0.45">
      <c r="A118" s="3" t="s">
        <v>224</v>
      </c>
      <c r="B118" s="3" t="str">
        <f>Tableau114[[#This Row],[Noms ]]&amp;", "&amp;Tableau114[[#This Row],[Prénom ]]</f>
        <v>Gagné, Steve</v>
      </c>
      <c r="C118" s="1" t="s">
        <v>29</v>
      </c>
      <c r="D118" s="1" t="s">
        <v>229</v>
      </c>
      <c r="E118" s="1"/>
      <c r="F118" s="5"/>
      <c r="G118" s="5"/>
      <c r="H118" s="5"/>
      <c r="I118" s="5"/>
      <c r="J118" s="5"/>
      <c r="K118" s="5">
        <v>1</v>
      </c>
      <c r="L118" s="5"/>
      <c r="M118" s="5"/>
    </row>
    <row r="119" spans="1:13" hidden="1" x14ac:dyDescent="0.45">
      <c r="A119" s="10" t="s">
        <v>224</v>
      </c>
      <c r="B119" s="10" t="str">
        <f>Tableau114[[#This Row],[Noms ]]&amp;", "&amp;Tableau114[[#This Row],[Prénom ]]</f>
        <v>Julien, Francine</v>
      </c>
      <c r="C119" s="11" t="s">
        <v>225</v>
      </c>
      <c r="D119" s="11" t="s">
        <v>219</v>
      </c>
      <c r="E119" s="12">
        <v>1</v>
      </c>
      <c r="F119" s="13"/>
      <c r="G119" s="13"/>
      <c r="H119" s="13"/>
      <c r="I119" s="13"/>
      <c r="J119" s="13"/>
      <c r="K119" s="13"/>
      <c r="L119" s="13"/>
      <c r="M119" s="32" t="s">
        <v>74</v>
      </c>
    </row>
    <row r="120" spans="1:13" hidden="1" x14ac:dyDescent="0.45">
      <c r="A120" s="3" t="s">
        <v>224</v>
      </c>
      <c r="B120" s="3" t="str">
        <f>Tableau114[[#This Row],[Noms ]]&amp;", "&amp;Tableau114[[#This Row],[Prénom ]]</f>
        <v>Lévesque, July</v>
      </c>
      <c r="C120" s="1" t="s">
        <v>186</v>
      </c>
      <c r="D120" s="1" t="s">
        <v>230</v>
      </c>
      <c r="E120" s="1"/>
      <c r="F120" s="5"/>
      <c r="G120" s="5"/>
      <c r="H120" s="5"/>
      <c r="I120" s="5">
        <v>1</v>
      </c>
      <c r="J120" s="5"/>
      <c r="K120" s="5"/>
      <c r="L120" s="5"/>
      <c r="M120" s="5"/>
    </row>
    <row r="121" spans="1:13" hidden="1" x14ac:dyDescent="0.45">
      <c r="A121" s="10" t="s">
        <v>224</v>
      </c>
      <c r="B121" s="10" t="str">
        <f>Tableau114[[#This Row],[Noms ]]&amp;", "&amp;Tableau114[[#This Row],[Prénom ]]</f>
        <v>Ouellet, Diane</v>
      </c>
      <c r="C121" s="11" t="s">
        <v>83</v>
      </c>
      <c r="D121" s="11" t="s">
        <v>34</v>
      </c>
      <c r="E121" s="12">
        <v>1</v>
      </c>
      <c r="F121" s="13"/>
      <c r="G121" s="13"/>
      <c r="H121" s="13"/>
      <c r="I121" s="13"/>
      <c r="J121" s="32" t="s">
        <v>74</v>
      </c>
      <c r="K121" s="13"/>
      <c r="L121" s="13"/>
      <c r="M121" s="13"/>
    </row>
    <row r="122" spans="1:13" hidden="1" x14ac:dyDescent="0.45">
      <c r="A122" s="10" t="s">
        <v>224</v>
      </c>
      <c r="B122" s="10" t="str">
        <f>Tableau114[[#This Row],[Noms ]]&amp;", "&amp;Tableau114[[#This Row],[Prénom ]]</f>
        <v>Parent, Marc</v>
      </c>
      <c r="C122" s="11" t="s">
        <v>228</v>
      </c>
      <c r="D122" s="11" t="s">
        <v>205</v>
      </c>
      <c r="E122" s="12">
        <v>1</v>
      </c>
      <c r="F122" s="13"/>
      <c r="G122" s="13"/>
      <c r="H122" s="13"/>
      <c r="I122" s="13" t="s">
        <v>57</v>
      </c>
      <c r="J122" s="13"/>
      <c r="K122" s="13"/>
      <c r="L122" s="13"/>
      <c r="M122" s="13"/>
    </row>
    <row r="123" spans="1:13" hidden="1" x14ac:dyDescent="0.45">
      <c r="A123" s="10" t="s">
        <v>52</v>
      </c>
      <c r="B123" s="10" t="str">
        <f>Tableau114[[#This Row],[Noms ]]&amp;", "&amp;Tableau114[[#This Row],[Prénom ]]</f>
        <v>Fournier, Édouard</v>
      </c>
      <c r="C123" s="11" t="s">
        <v>54</v>
      </c>
      <c r="D123" s="11" t="s">
        <v>56</v>
      </c>
      <c r="E123" s="12">
        <v>1</v>
      </c>
      <c r="F123" s="13"/>
      <c r="G123" s="13"/>
      <c r="H123" s="13"/>
      <c r="I123" s="13"/>
      <c r="J123" s="13"/>
      <c r="K123" s="13" t="s">
        <v>57</v>
      </c>
      <c r="L123" s="13"/>
      <c r="M123" s="13"/>
    </row>
    <row r="124" spans="1:13" hidden="1" x14ac:dyDescent="0.45">
      <c r="A124" s="3" t="s">
        <v>52</v>
      </c>
      <c r="B124" s="3" t="str">
        <f>Tableau114[[#This Row],[Noms ]]&amp;", "&amp;Tableau114[[#This Row],[Prénom ]]</f>
        <v>Fournier, Émélie</v>
      </c>
      <c r="C124" s="1" t="s">
        <v>54</v>
      </c>
      <c r="D124" s="1" t="s">
        <v>55</v>
      </c>
      <c r="E124" s="2"/>
      <c r="F124" s="5"/>
      <c r="G124" s="5"/>
      <c r="H124" s="5"/>
      <c r="I124" s="5"/>
      <c r="J124" s="5">
        <v>1</v>
      </c>
      <c r="K124" s="5"/>
      <c r="L124" s="5"/>
      <c r="M124" s="5"/>
    </row>
    <row r="125" spans="1:13" hidden="1" x14ac:dyDescent="0.45">
      <c r="A125" s="3" t="s">
        <v>52</v>
      </c>
      <c r="B125" s="3" t="str">
        <f>Tableau114[[#This Row],[Noms ]]&amp;", "&amp;Tableau114[[#This Row],[Prénom ]]</f>
        <v>Fradette, Geneviève</v>
      </c>
      <c r="C125" s="1" t="s">
        <v>58</v>
      </c>
      <c r="D125" s="1" t="s">
        <v>59</v>
      </c>
      <c r="E125" s="1"/>
      <c r="F125" s="5"/>
      <c r="G125" s="5"/>
      <c r="H125" s="5">
        <v>1</v>
      </c>
      <c r="I125" s="5"/>
      <c r="J125" s="5"/>
      <c r="K125" s="5"/>
      <c r="L125" s="5"/>
      <c r="M125" s="5"/>
    </row>
    <row r="126" spans="1:13" hidden="1" x14ac:dyDescent="0.45">
      <c r="A126" s="3" t="s">
        <v>52</v>
      </c>
      <c r="B126" s="3" t="str">
        <f>Tableau114[[#This Row],[Noms ]]&amp;", "&amp;Tableau114[[#This Row],[Prénom ]]</f>
        <v>Gagnon, Huguette</v>
      </c>
      <c r="C126" s="1" t="s">
        <v>49</v>
      </c>
      <c r="D126" s="1" t="s">
        <v>53</v>
      </c>
      <c r="E126" s="1"/>
      <c r="F126" s="5"/>
      <c r="G126" s="5"/>
      <c r="H126" s="5"/>
      <c r="I126" s="5"/>
      <c r="J126" s="5"/>
      <c r="K126" s="5"/>
      <c r="L126" s="5">
        <v>1</v>
      </c>
      <c r="M126" s="5"/>
    </row>
    <row r="127" spans="1:13" hidden="1" x14ac:dyDescent="0.45">
      <c r="A127" s="3" t="s">
        <v>232</v>
      </c>
      <c r="B127" s="3" t="str">
        <f>Tableau114[[#This Row],[Noms ]]&amp;", "&amp;Tableau114[[#This Row],[Prénom ]]</f>
        <v>Chouinard, Jeanne D'arc</v>
      </c>
      <c r="C127" s="1" t="s">
        <v>235</v>
      </c>
      <c r="D127" s="1" t="s">
        <v>236</v>
      </c>
      <c r="E127" s="1"/>
      <c r="F127" s="5"/>
      <c r="G127" s="5"/>
      <c r="H127" s="5"/>
      <c r="I127" s="5"/>
      <c r="J127" s="5">
        <v>1</v>
      </c>
      <c r="K127" s="5"/>
      <c r="L127" s="5"/>
      <c r="M127" s="5"/>
    </row>
    <row r="128" spans="1:13" x14ac:dyDescent="0.45">
      <c r="A128" s="3" t="s">
        <v>232</v>
      </c>
      <c r="B128" s="3" t="str">
        <f>Tableau114[[#This Row],[Noms ]]&amp;", "&amp;Tableau114[[#This Row],[Prénom ]]</f>
        <v>Gagnon, Audrey</v>
      </c>
      <c r="C128" s="1" t="s">
        <v>49</v>
      </c>
      <c r="D128" s="1" t="s">
        <v>237</v>
      </c>
      <c r="E128" s="1"/>
      <c r="F128" s="5" t="s">
        <v>266</v>
      </c>
      <c r="G128" s="5"/>
      <c r="H128" s="5"/>
      <c r="I128" s="5"/>
      <c r="J128" s="5"/>
      <c r="K128" s="5"/>
      <c r="L128" s="5"/>
      <c r="M128" s="5"/>
    </row>
    <row r="129" spans="1:13" hidden="1" x14ac:dyDescent="0.45">
      <c r="A129" s="3" t="s">
        <v>232</v>
      </c>
      <c r="B129" s="3" t="str">
        <f>Tableau114[[#This Row],[Noms ]]&amp;", "&amp;Tableau114[[#This Row],[Prénom ]]</f>
        <v>Lévesque, Jules</v>
      </c>
      <c r="C129" s="1" t="s">
        <v>186</v>
      </c>
      <c r="D129" s="1" t="s">
        <v>233</v>
      </c>
      <c r="E129" s="1"/>
      <c r="F129" s="5"/>
      <c r="G129" s="5"/>
      <c r="H129" s="5">
        <v>1</v>
      </c>
      <c r="I129" s="5"/>
      <c r="J129" s="5"/>
      <c r="K129" s="5"/>
      <c r="L129" s="5"/>
      <c r="M129" s="5"/>
    </row>
    <row r="130" spans="1:13" hidden="1" x14ac:dyDescent="0.45">
      <c r="A130" s="3" t="s">
        <v>232</v>
      </c>
      <c r="B130" s="3" t="str">
        <f>Tableau114[[#This Row],[Noms ]]&amp;", "&amp;Tableau114[[#This Row],[Prénom ]]</f>
        <v>Pelletier, Rémi</v>
      </c>
      <c r="C130" s="1" t="s">
        <v>238</v>
      </c>
      <c r="D130" s="1" t="s">
        <v>239</v>
      </c>
      <c r="E130" s="1"/>
      <c r="F130" s="5"/>
      <c r="G130" s="5"/>
      <c r="H130" s="5"/>
      <c r="I130" s="5"/>
      <c r="J130" s="5"/>
      <c r="K130" s="5">
        <v>1</v>
      </c>
      <c r="L130" s="5"/>
      <c r="M130" s="5"/>
    </row>
    <row r="131" spans="1:13" hidden="1" x14ac:dyDescent="0.45">
      <c r="A131" s="3" t="s">
        <v>232</v>
      </c>
      <c r="B131" s="3" t="str">
        <f>Tableau114[[#This Row],[Noms ]]&amp;", "&amp;Tableau114[[#This Row],[Prénom ]]</f>
        <v>Soucy, Kathleen</v>
      </c>
      <c r="C131" s="1" t="s">
        <v>167</v>
      </c>
      <c r="D131" s="1" t="s">
        <v>234</v>
      </c>
      <c r="E131" s="1"/>
      <c r="F131" s="5"/>
      <c r="G131" s="5"/>
      <c r="H131" s="5"/>
      <c r="I131" s="5"/>
      <c r="J131" s="5"/>
      <c r="K131" s="5"/>
      <c r="L131" s="5">
        <v>1</v>
      </c>
      <c r="M131" s="5"/>
    </row>
    <row r="132" spans="1:13" ht="14.65" thickBot="1" x14ac:dyDescent="0.5">
      <c r="A132" s="3" t="s">
        <v>13</v>
      </c>
      <c r="B132" s="3" t="str">
        <f>Tableau114[[#This Row],[Noms ]]&amp;", "&amp;Tableau114[[#This Row],[Prénom ]]</f>
        <v>Claireaux, Valérie</v>
      </c>
      <c r="C132" s="1" t="s">
        <v>14</v>
      </c>
      <c r="D132" s="1" t="s">
        <v>15</v>
      </c>
      <c r="E132" s="1"/>
      <c r="F132" s="5" t="s">
        <v>266</v>
      </c>
      <c r="G132" s="5"/>
      <c r="H132" s="5"/>
      <c r="I132" s="5"/>
      <c r="J132" s="5"/>
      <c r="K132" s="5"/>
      <c r="L132" s="5"/>
      <c r="M132" s="5"/>
    </row>
    <row r="133" spans="1:13" ht="14.65" hidden="1" thickBot="1" x14ac:dyDescent="0.5">
      <c r="A133" s="3" t="s">
        <v>13</v>
      </c>
      <c r="B133" s="3" t="str">
        <f>Tableau114[[#This Row],[Noms ]]&amp;", "&amp;Tableau114[[#This Row],[Prénom ]]</f>
        <v>Lapaix, Corinne</v>
      </c>
      <c r="C133" s="1" t="s">
        <v>18</v>
      </c>
      <c r="D133" s="1" t="s">
        <v>19</v>
      </c>
      <c r="E133" s="1"/>
      <c r="F133" s="5"/>
      <c r="G133" s="5"/>
      <c r="H133" s="5">
        <v>1</v>
      </c>
      <c r="I133" s="5"/>
      <c r="J133" s="5"/>
      <c r="K133" s="5"/>
      <c r="L133" s="5"/>
      <c r="M133" s="5"/>
    </row>
    <row r="134" spans="1:13" ht="14.65" hidden="1" thickBot="1" x14ac:dyDescent="0.5">
      <c r="A134" s="3" t="s">
        <v>13</v>
      </c>
      <c r="B134" s="3" t="str">
        <f>Tableau114[[#This Row],[Noms ]]&amp;", "&amp;Tableau114[[#This Row],[Prénom ]]</f>
        <v>Nicolas, Sophie</v>
      </c>
      <c r="C134" s="1" t="s">
        <v>16</v>
      </c>
      <c r="D134" s="1" t="s">
        <v>17</v>
      </c>
      <c r="E134" s="1"/>
      <c r="F134" s="5"/>
      <c r="G134" s="5"/>
      <c r="H134" s="5"/>
      <c r="I134" s="5"/>
      <c r="J134" s="5"/>
      <c r="K134" s="5"/>
      <c r="L134" s="5">
        <v>1</v>
      </c>
      <c r="M134" s="5"/>
    </row>
    <row r="135" spans="1:13" ht="14.65" hidden="1" thickBot="1" x14ac:dyDescent="0.5">
      <c r="A135" s="26" t="s">
        <v>20</v>
      </c>
      <c r="B135" s="26" t="str">
        <f>Tableau114[[#This Row],[Noms ]]&amp;", "&amp;Tableau114[[#This Row],[Prénom ]]</f>
        <v>Lebon, Jean-Christophe</v>
      </c>
      <c r="C135" s="27" t="s">
        <v>21</v>
      </c>
      <c r="D135" s="27" t="s">
        <v>22</v>
      </c>
      <c r="E135" s="27"/>
      <c r="F135" s="28"/>
      <c r="G135" s="28"/>
      <c r="H135" s="28"/>
      <c r="I135" s="28"/>
      <c r="J135" s="28"/>
      <c r="K135" s="28">
        <v>1</v>
      </c>
      <c r="L135" s="28"/>
      <c r="M135" s="28"/>
    </row>
    <row r="136" spans="1:13" s="25" customFormat="1" ht="16.149999999999999" thickTop="1" x14ac:dyDescent="0.5">
      <c r="A136" s="29" t="s">
        <v>0</v>
      </c>
      <c r="B136" s="29"/>
      <c r="C136" s="30">
        <f>SUBTOTAL(103,Tableau114[[Noms ]])</f>
        <v>21</v>
      </c>
      <c r="D136" s="30">
        <f>SUBTOTAL(103,Tableau114[[Prénom ]])</f>
        <v>21</v>
      </c>
      <c r="E136" s="31">
        <f>SUBTOTAL(109,Tableau114[Forma-teur])</f>
        <v>0</v>
      </c>
      <c r="F136" s="56">
        <f>SUBTOTAL(103,Tableau114[1- Président])</f>
        <v>21</v>
      </c>
      <c r="G136" s="31">
        <f>SUBTOTAL(109,Tableau114[Présent])</f>
        <v>0</v>
      </c>
      <c r="H136" s="31">
        <f>SUBTOTAL(109,Tableau114[2- Secrétaire])</f>
        <v>0</v>
      </c>
      <c r="I136" s="31">
        <f>SUBTOTAL(109,Tableau114[3- Trésorier])</f>
        <v>0</v>
      </c>
      <c r="J136" s="31">
        <f>SUBTOTAL(109,Tableau114[4- Animateur])</f>
        <v>0</v>
      </c>
      <c r="K136" s="31">
        <f>SUBTOTAL(109,Tableau114[5- Protocole])</f>
        <v>0</v>
      </c>
      <c r="L136" s="31">
        <f>SUBTOTAL(109,Tableau114[6- Effectifs])</f>
        <v>0</v>
      </c>
      <c r="M136" s="31">
        <f>SUBTOTAL(109,Tableau114[7- Président zone])</f>
        <v>0</v>
      </c>
    </row>
  </sheetData>
  <mergeCells count="1">
    <mergeCell ref="A2:C2"/>
  </mergeCells>
  <conditionalFormatting sqref="A1:XFD1 A2:D2 F2:XFD2 A3:XFD1048576">
    <cfRule type="cellIs" dxfId="24" priority="1" operator="equal">
      <formula>0</formula>
    </cfRule>
  </conditionalFormatting>
  <printOptions horizontalCentered="1"/>
  <pageMargins left="0.31496062992125984" right="0.15748031496062992" top="0.62992125984251968" bottom="0.35433070866141736" header="0.31496062992125984" footer="0.31496062992125984"/>
  <pageSetup orientation="landscape" r:id="rId1"/>
  <headerFooter>
    <oddHeader>&amp;LDate : &amp;D&amp;CPARTICIPANTS AUX ATELIERS DE FORMATION CONGRÈS DISTRICT U-3&amp;RPage &amp;"-,Gras"&amp;P &amp;"-,Normal"de &amp;"-,Gras"&amp;N</oddHeader>
  </headerFooter>
  <ignoredErrors>
    <ignoredError sqref="G8:G10 G12:G22" calculatedColumn="1"/>
  </ignoredErrors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40055-7191-435E-BB36-5F77F44DF1CA}">
  <dimension ref="A1:R145"/>
  <sheetViews>
    <sheetView tabSelected="1" workbookViewId="0">
      <pane xSplit="5" ySplit="3" topLeftCell="I9" activePane="bottomRight" state="frozen"/>
      <selection pane="topRight" activeCell="D1" sqref="D1"/>
      <selection pane="bottomLeft" activeCell="A6" sqref="A6"/>
      <selection pane="bottomRight" activeCell="S140" sqref="S140"/>
    </sheetView>
  </sheetViews>
  <sheetFormatPr baseColWidth="10" defaultColWidth="11.3984375" defaultRowHeight="14.25" x14ac:dyDescent="0.45"/>
  <cols>
    <col min="1" max="1" width="20.1328125" customWidth="1"/>
    <col min="2" max="2" width="19.9296875" bestFit="1" customWidth="1"/>
    <col min="3" max="3" width="25.1328125" hidden="1" customWidth="1"/>
    <col min="4" max="4" width="13" hidden="1" customWidth="1"/>
    <col min="5" max="5" width="13.86328125" hidden="1" customWidth="1"/>
    <col min="6" max="6" width="7.3984375" hidden="1" customWidth="1"/>
    <col min="7" max="7" width="10.86328125" hidden="1" customWidth="1"/>
    <col min="8" max="8" width="8.1328125" hidden="1" customWidth="1"/>
    <col min="9" max="9" width="8.59765625" customWidth="1"/>
    <col min="10" max="10" width="26.86328125" style="132" customWidth="1"/>
    <col min="11" max="11" width="6.59765625" customWidth="1"/>
    <col min="12" max="12" width="8.796875" customWidth="1"/>
    <col min="13" max="13" width="6.265625" style="138" customWidth="1"/>
    <col min="14" max="14" width="7.06640625" customWidth="1"/>
    <col min="15" max="16" width="7.73046875" customWidth="1"/>
    <col min="17" max="17" width="7" customWidth="1"/>
  </cols>
  <sheetData>
    <row r="1" spans="1:18" s="33" customFormat="1" ht="14.65" thickBot="1" x14ac:dyDescent="0.5">
      <c r="C1" s="33">
        <v>1</v>
      </c>
      <c r="D1" s="33">
        <f>C1+1</f>
        <v>2</v>
      </c>
      <c r="E1" s="33">
        <f>D1+1</f>
        <v>3</v>
      </c>
      <c r="F1" s="33">
        <f>E1+1</f>
        <v>4</v>
      </c>
      <c r="G1" s="45">
        <f>F1+1</f>
        <v>5</v>
      </c>
      <c r="H1" s="46">
        <f t="shared" ref="H1:I1" si="0">G1+1</f>
        <v>6</v>
      </c>
      <c r="I1" s="33">
        <f t="shared" si="0"/>
        <v>7</v>
      </c>
      <c r="J1" s="124">
        <f>I1+1</f>
        <v>8</v>
      </c>
      <c r="M1" s="134"/>
    </row>
    <row r="2" spans="1:18" s="14" customFormat="1" ht="30.75" customHeight="1" thickBot="1" x14ac:dyDescent="0.5">
      <c r="A2" s="148" t="s">
        <v>256</v>
      </c>
      <c r="B2" s="149"/>
      <c r="C2" s="149"/>
      <c r="D2" s="149"/>
      <c r="E2" s="35" t="s">
        <v>252</v>
      </c>
      <c r="G2" s="22" t="s">
        <v>240</v>
      </c>
      <c r="H2" s="22"/>
      <c r="I2" s="22" t="s">
        <v>241</v>
      </c>
      <c r="J2" s="125"/>
      <c r="M2" s="150" t="s">
        <v>301</v>
      </c>
      <c r="N2" s="150" t="s">
        <v>302</v>
      </c>
      <c r="O2" s="151" t="s">
        <v>306</v>
      </c>
      <c r="P2" s="152" t="s">
        <v>309</v>
      </c>
      <c r="Q2" s="153"/>
    </row>
    <row r="3" spans="1:18" ht="36.75" customHeight="1" thickBot="1" x14ac:dyDescent="0.75">
      <c r="A3" s="17" t="s">
        <v>1</v>
      </c>
      <c r="B3" s="17" t="s">
        <v>276</v>
      </c>
      <c r="C3" s="17" t="s">
        <v>275</v>
      </c>
      <c r="D3" s="18" t="s">
        <v>247</v>
      </c>
      <c r="E3" s="19" t="s">
        <v>248</v>
      </c>
      <c r="F3" s="36" t="s">
        <v>257</v>
      </c>
      <c r="G3" s="20" t="s">
        <v>258</v>
      </c>
      <c r="H3" s="20" t="s">
        <v>267</v>
      </c>
      <c r="I3" s="20" t="s">
        <v>259</v>
      </c>
      <c r="J3" s="44" t="s">
        <v>268</v>
      </c>
      <c r="K3" s="122" t="s">
        <v>290</v>
      </c>
      <c r="L3" s="139" t="s">
        <v>320</v>
      </c>
      <c r="M3" s="135" t="s">
        <v>300</v>
      </c>
      <c r="N3" s="135" t="s">
        <v>303</v>
      </c>
      <c r="O3" s="135" t="s">
        <v>307</v>
      </c>
      <c r="P3" s="135" t="s">
        <v>326</v>
      </c>
      <c r="Q3" s="135" t="s">
        <v>308</v>
      </c>
      <c r="R3" s="113" t="s">
        <v>310</v>
      </c>
    </row>
    <row r="4" spans="1:18" hidden="1" x14ac:dyDescent="0.45">
      <c r="A4" s="7" t="s">
        <v>97</v>
      </c>
      <c r="B4" s="7" t="str">
        <f>Tableau115[[#This Row],[Prénom ]]&amp;" "&amp;Tableau115[[#This Row],[Noms ]]</f>
        <v>Alain Richard</v>
      </c>
      <c r="C4" s="7" t="str">
        <f>Tableau115[[#This Row],[Noms ]]&amp;", "&amp;Tableau115[[#This Row],[Prénom ]]</f>
        <v>Richard, Alain</v>
      </c>
      <c r="D4" s="9" t="s">
        <v>98</v>
      </c>
      <c r="E4" s="9" t="s">
        <v>99</v>
      </c>
      <c r="F4" s="37"/>
      <c r="G4" s="47"/>
      <c r="H4" s="48">
        <f>IF(ISNA(VLOOKUP($C4,Atelier1!$B:$Z,H$1,0)),0,VLOOKUP($C4,Atelier1!$B:$Z,H$1,FALSE))</f>
        <v>0</v>
      </c>
      <c r="I4" s="47"/>
      <c r="J4" s="126"/>
      <c r="K4" s="14"/>
      <c r="L4" s="14"/>
      <c r="M4" s="136"/>
      <c r="N4" s="14"/>
      <c r="O4" s="14"/>
      <c r="P4" s="14"/>
      <c r="Q4" s="14"/>
      <c r="R4" s="14"/>
    </row>
    <row r="5" spans="1:18" hidden="1" x14ac:dyDescent="0.45">
      <c r="A5" s="3" t="s">
        <v>193</v>
      </c>
      <c r="B5" s="3" t="str">
        <f>Tableau115[[#This Row],[Prénom ]]&amp;" "&amp;Tableau115[[#This Row],[Noms ]]</f>
        <v>Alban Lemieux</v>
      </c>
      <c r="C5" s="3" t="str">
        <f>Tableau115[[#This Row],[Noms ]]&amp;", "&amp;Tableau115[[#This Row],[Prénom ]]</f>
        <v>Lemieux, Alban</v>
      </c>
      <c r="D5" s="1" t="s">
        <v>197</v>
      </c>
      <c r="E5" s="1" t="s">
        <v>198</v>
      </c>
      <c r="F5" s="15"/>
      <c r="G5" s="49"/>
      <c r="H5" s="50">
        <f>IF(ISNA(VLOOKUP($C5,Atelier1!$B:$Z,H$1,0)),0,VLOOKUP($C5,Atelier1!$B:$Z,H$1,FALSE))</f>
        <v>0</v>
      </c>
      <c r="I5" s="49"/>
      <c r="J5" s="127"/>
      <c r="K5" s="14"/>
      <c r="L5" s="14"/>
      <c r="M5" s="136"/>
      <c r="N5" s="14"/>
      <c r="O5" s="14"/>
      <c r="P5" s="14"/>
      <c r="Q5" s="14"/>
      <c r="R5" s="14"/>
    </row>
    <row r="6" spans="1:18" hidden="1" x14ac:dyDescent="0.45">
      <c r="A6" s="3" t="s">
        <v>165</v>
      </c>
      <c r="B6" s="3" t="str">
        <f>Tableau115[[#This Row],[Prénom ]]&amp;" "&amp;Tableau115[[#This Row],[Noms ]]</f>
        <v>Amélie St-Pierre</v>
      </c>
      <c r="C6" s="3" t="str">
        <f>Tableau115[[#This Row],[Noms ]]&amp;", "&amp;Tableau115[[#This Row],[Prénom ]]</f>
        <v>St-Pierre, Amélie</v>
      </c>
      <c r="D6" s="1" t="s">
        <v>5</v>
      </c>
      <c r="E6" s="1" t="s">
        <v>166</v>
      </c>
      <c r="F6" s="1"/>
      <c r="G6" s="49"/>
      <c r="H6" s="5">
        <f>IF(ISNA(VLOOKUP($C6,Atelier1!$B:$Z,H$1,0)),0,VLOOKUP($C6,Atelier1!$B:$Z,H$1,FALSE))</f>
        <v>0</v>
      </c>
      <c r="I6" s="49"/>
      <c r="J6" s="128"/>
      <c r="K6" s="14"/>
      <c r="L6" s="14"/>
      <c r="M6" s="136"/>
      <c r="N6" s="14"/>
      <c r="O6" s="14"/>
      <c r="P6" s="14"/>
      <c r="Q6" s="14"/>
      <c r="R6" s="14"/>
    </row>
    <row r="7" spans="1:18" hidden="1" x14ac:dyDescent="0.45">
      <c r="A7" s="3" t="s">
        <v>23</v>
      </c>
      <c r="B7" s="3" t="str">
        <f>Tableau115[[#This Row],[Prénom ]]&amp;" "&amp;Tableau115[[#This Row],[Noms ]]</f>
        <v xml:space="preserve">André Guénette </v>
      </c>
      <c r="C7" s="3" t="str">
        <f>Tableau115[[#This Row],[Noms ]]&amp;", "&amp;Tableau115[[#This Row],[Prénom ]]</f>
        <v>Guénette , André</v>
      </c>
      <c r="D7" s="1" t="s">
        <v>28</v>
      </c>
      <c r="E7" s="1" t="s">
        <v>7</v>
      </c>
      <c r="F7" s="15"/>
      <c r="G7" s="49"/>
      <c r="H7" s="50">
        <f>IF(ISNA(VLOOKUP($C7,Atelier1!$B:$Z,H$1,0)),0,VLOOKUP($C7,Atelier1!$B:$Z,H$1,FALSE))</f>
        <v>0</v>
      </c>
      <c r="I7" s="49"/>
      <c r="J7" s="126"/>
      <c r="K7" s="14"/>
      <c r="L7" s="14"/>
      <c r="M7" s="136"/>
      <c r="N7" s="14"/>
      <c r="O7" s="14"/>
      <c r="P7" s="14"/>
      <c r="Q7" s="14"/>
      <c r="R7" s="14"/>
    </row>
    <row r="8" spans="1:18" hidden="1" x14ac:dyDescent="0.45">
      <c r="A8" s="3" t="s">
        <v>2</v>
      </c>
      <c r="B8" s="3" t="str">
        <f>Tableau115[[#This Row],[Prénom ]]&amp;" "&amp;Tableau115[[#This Row],[Noms ]]</f>
        <v xml:space="preserve">André Minville </v>
      </c>
      <c r="C8" s="3" t="str">
        <f>Tableau115[[#This Row],[Noms ]]&amp;", "&amp;Tableau115[[#This Row],[Prénom ]]</f>
        <v>Minville , André</v>
      </c>
      <c r="D8" s="1" t="s">
        <v>3</v>
      </c>
      <c r="E8" s="1" t="s">
        <v>7</v>
      </c>
      <c r="F8" s="15"/>
      <c r="G8" s="47"/>
      <c r="H8" s="48">
        <f>IF(ISNA(VLOOKUP($C8,Atelier1!$B:$Z,H$1,0)),0,VLOOKUP($C8,Atelier1!$B:$Z,H$1,FALSE))</f>
        <v>0</v>
      </c>
      <c r="I8" s="49"/>
      <c r="J8" s="127"/>
      <c r="K8" s="14"/>
      <c r="L8" s="14"/>
      <c r="M8" s="136"/>
      <c r="N8" s="14"/>
      <c r="O8" s="14"/>
      <c r="P8" s="14"/>
      <c r="Q8" s="14"/>
      <c r="R8" s="14"/>
    </row>
    <row r="9" spans="1:18" x14ac:dyDescent="0.45">
      <c r="A9" s="3" t="s">
        <v>130</v>
      </c>
      <c r="B9" s="3" t="str">
        <f>Tableau115[[#This Row],[Prénom ]]&amp;" "&amp;Tableau115[[#This Row],[Noms ]]</f>
        <v>Annabelle Chamberland</v>
      </c>
      <c r="C9" s="3" t="str">
        <f>Tableau115[[#This Row],[Noms ]]&amp;", "&amp;Tableau115[[#This Row],[Prénom ]]</f>
        <v>Chamberland, Annabelle</v>
      </c>
      <c r="D9" s="1" t="s">
        <v>133</v>
      </c>
      <c r="E9" s="1" t="s">
        <v>134</v>
      </c>
      <c r="F9" s="15"/>
      <c r="G9" s="49"/>
      <c r="H9" s="50">
        <f>IF(ISNA(VLOOKUP($C9,Atelier1!$B:$Z,H$1,0)),0,VLOOKUP($C9,Atelier1!$B:$Z,H$1,FALSE))</f>
        <v>0</v>
      </c>
      <c r="I9" s="49" t="s">
        <v>251</v>
      </c>
      <c r="J9" s="107" t="s">
        <v>311</v>
      </c>
      <c r="K9" s="14" t="s">
        <v>291</v>
      </c>
      <c r="L9" s="14">
        <v>1</v>
      </c>
      <c r="M9" s="136"/>
      <c r="N9" s="14"/>
      <c r="O9" s="14"/>
      <c r="P9" s="14"/>
      <c r="Q9" s="136" t="s">
        <v>291</v>
      </c>
      <c r="R9" s="14">
        <v>1</v>
      </c>
    </row>
    <row r="10" spans="1:18" hidden="1" x14ac:dyDescent="0.45">
      <c r="A10" s="3" t="s">
        <v>206</v>
      </c>
      <c r="B10" s="3" t="str">
        <f>Tableau115[[#This Row],[Prénom ]]&amp;" "&amp;Tableau115[[#This Row],[Noms ]]</f>
        <v>Anne Lévesque</v>
      </c>
      <c r="C10" s="3" t="str">
        <f>Tableau115[[#This Row],[Noms ]]&amp;", "&amp;Tableau115[[#This Row],[Prénom ]]</f>
        <v>Lévesque, Anne</v>
      </c>
      <c r="D10" s="1" t="s">
        <v>186</v>
      </c>
      <c r="E10" s="1" t="s">
        <v>214</v>
      </c>
      <c r="F10" s="15"/>
      <c r="G10" s="49"/>
      <c r="H10" s="50">
        <f>IF(ISNA(VLOOKUP($C10,Atelier1!$B:$Z,H$1,0)),0,VLOOKUP($C10,Atelier1!$B:$Z,H$1,FALSE))</f>
        <v>0</v>
      </c>
      <c r="I10" s="49"/>
      <c r="J10" s="127"/>
      <c r="K10" s="14"/>
      <c r="L10" s="14"/>
      <c r="M10" s="136"/>
      <c r="N10" s="14"/>
      <c r="O10" s="14"/>
      <c r="P10" s="14"/>
      <c r="Q10" s="14"/>
      <c r="R10" s="14"/>
    </row>
    <row r="11" spans="1:18" hidden="1" x14ac:dyDescent="0.45">
      <c r="A11" s="3" t="s">
        <v>206</v>
      </c>
      <c r="B11" s="3" t="str">
        <f>Tableau115[[#This Row],[Prénom ]]&amp;" "&amp;Tableau115[[#This Row],[Noms ]]</f>
        <v xml:space="preserve">Armand Jr. Charette </v>
      </c>
      <c r="C11" s="3" t="str">
        <f>Tableau115[[#This Row],[Noms ]]&amp;", "&amp;Tableau115[[#This Row],[Prénom ]]</f>
        <v>Charette , Armand Jr.</v>
      </c>
      <c r="D11" s="1" t="s">
        <v>253</v>
      </c>
      <c r="E11" s="1" t="s">
        <v>209</v>
      </c>
      <c r="F11" s="15"/>
      <c r="G11" s="49"/>
      <c r="H11" s="50">
        <f>IF(ISNA(VLOOKUP($C11,Atelier1!$B:$Z,H$1,0)),0,VLOOKUP($C11,Atelier1!$B:$Z,H$1,FALSE))</f>
        <v>0</v>
      </c>
      <c r="I11" s="49"/>
      <c r="J11" s="126"/>
      <c r="K11" s="14"/>
      <c r="L11" s="14"/>
      <c r="M11" s="136"/>
      <c r="N11" s="14"/>
      <c r="O11" s="14"/>
      <c r="P11" s="14"/>
      <c r="Q11" s="14"/>
      <c r="R11" s="14"/>
    </row>
    <row r="12" spans="1:18" hidden="1" x14ac:dyDescent="0.45">
      <c r="A12" s="3" t="s">
        <v>232</v>
      </c>
      <c r="B12" s="3" t="str">
        <f>Tableau115[[#This Row],[Prénom ]]&amp;" "&amp;Tableau115[[#This Row],[Noms ]]</f>
        <v>Audrey Gagnon</v>
      </c>
      <c r="C12" s="3" t="str">
        <f>Tableau115[[#This Row],[Noms ]]&amp;", "&amp;Tableau115[[#This Row],[Prénom ]]</f>
        <v>Gagnon, Audrey</v>
      </c>
      <c r="D12" s="1" t="s">
        <v>49</v>
      </c>
      <c r="E12" s="1" t="s">
        <v>237</v>
      </c>
      <c r="F12" s="15"/>
      <c r="G12" s="49" t="s">
        <v>266</v>
      </c>
      <c r="H12" s="50">
        <f>IF(ISNA(VLOOKUP($C12,Atelier1!$B:$Z,H$1,0)),0,VLOOKUP($C12,Atelier1!$B:$Z,H$1,FALSE))</f>
        <v>0</v>
      </c>
      <c r="I12" s="49"/>
      <c r="J12" s="127"/>
      <c r="K12" s="14"/>
      <c r="L12" s="14"/>
      <c r="M12" s="136"/>
      <c r="N12" s="14"/>
      <c r="O12" s="14"/>
      <c r="P12" s="14"/>
      <c r="Q12" s="14"/>
      <c r="R12" s="14"/>
    </row>
    <row r="13" spans="1:18" hidden="1" x14ac:dyDescent="0.45">
      <c r="A13" s="3" t="s">
        <v>144</v>
      </c>
      <c r="B13" s="3" t="str">
        <f>Tableau115[[#This Row],[Prénom ]]&amp;" "&amp;Tableau115[[#This Row],[Noms ]]</f>
        <v>Bertrand Milliner</v>
      </c>
      <c r="C13" s="3" t="str">
        <f>Tableau115[[#This Row],[Noms ]]&amp;", "&amp;Tableau115[[#This Row],[Prénom ]]</f>
        <v>Milliner, Bertrand</v>
      </c>
      <c r="D13" s="1" t="s">
        <v>145</v>
      </c>
      <c r="E13" s="1" t="s">
        <v>146</v>
      </c>
      <c r="F13" s="15"/>
      <c r="G13" s="49"/>
      <c r="H13" s="50">
        <f>IF(ISNA(VLOOKUP($C13,Atelier1!$B:$Z,H$1,0)),0,VLOOKUP($C13,Atelier1!$B:$Z,H$1,FALSE))</f>
        <v>0</v>
      </c>
      <c r="I13" s="49"/>
      <c r="J13" s="126"/>
      <c r="K13" s="14"/>
      <c r="L13" s="14"/>
      <c r="M13" s="136"/>
      <c r="N13" s="14"/>
      <c r="O13" s="14"/>
      <c r="P13" s="14"/>
      <c r="Q13" s="14"/>
      <c r="R13" s="14"/>
    </row>
    <row r="14" spans="1:18" x14ac:dyDescent="0.45">
      <c r="A14" s="123" t="s">
        <v>67</v>
      </c>
      <c r="B14" s="123" t="str">
        <f>Tableau115[[#This Row],[Prénom ]]&amp;" "&amp;Tableau115[[#This Row],[Noms ]]</f>
        <v>Brenda Murphy</v>
      </c>
      <c r="C14" s="3" t="str">
        <f>Tableau115[[#This Row],[Noms ]]&amp;", "&amp;Tableau115[[#This Row],[Prénom ]]</f>
        <v>Murphy, Brenda</v>
      </c>
      <c r="D14" s="1" t="s">
        <v>68</v>
      </c>
      <c r="E14" s="1" t="s">
        <v>69</v>
      </c>
      <c r="F14" s="15"/>
      <c r="G14" s="49"/>
      <c r="H14" s="50">
        <f>IF(ISNA(VLOOKUP($C14,Atelier1!$B:$Z,H$1,0)),0,VLOOKUP($C14,Atelier1!$B:$Z,H$1,FALSE))</f>
        <v>0</v>
      </c>
      <c r="I14" s="49" t="s">
        <v>251</v>
      </c>
      <c r="J14" s="106" t="s">
        <v>298</v>
      </c>
      <c r="K14" s="14" t="s">
        <v>291</v>
      </c>
      <c r="L14" s="14">
        <v>1</v>
      </c>
      <c r="M14" s="136"/>
      <c r="N14" s="14"/>
      <c r="O14" s="14"/>
      <c r="P14" s="14"/>
      <c r="Q14" s="136" t="s">
        <v>291</v>
      </c>
      <c r="R14" s="14">
        <v>1</v>
      </c>
    </row>
    <row r="15" spans="1:18" ht="28.5" hidden="1" x14ac:dyDescent="0.45">
      <c r="A15" s="16" t="s">
        <v>115</v>
      </c>
      <c r="B15" s="16" t="str">
        <f>Tableau115[[#This Row],[Prénom ]]&amp;" "&amp;Tableau115[[#This Row],[Noms ]]</f>
        <v xml:space="preserve">Carol Girard </v>
      </c>
      <c r="C15" s="16" t="str">
        <f>Tableau115[[#This Row],[Noms ]]&amp;", "&amp;Tableau115[[#This Row],[Prénom ]]</f>
        <v>Girard , Carol</v>
      </c>
      <c r="D15" s="1" t="s">
        <v>116</v>
      </c>
      <c r="E15" s="1" t="s">
        <v>117</v>
      </c>
      <c r="F15" s="15"/>
      <c r="G15" s="49" t="s">
        <v>266</v>
      </c>
      <c r="H15" s="50">
        <f>IF(ISNA(VLOOKUP($C15,Atelier1!$B:$Z,H$1,0)),0,VLOOKUP($C15,Atelier1!$B:$Z,H$1,FALSE))</f>
        <v>0</v>
      </c>
      <c r="I15" s="49"/>
      <c r="J15" s="126"/>
      <c r="K15" s="14"/>
      <c r="L15" s="14"/>
      <c r="M15" s="136"/>
      <c r="N15" s="14"/>
      <c r="O15" s="14"/>
      <c r="P15" s="14"/>
      <c r="Q15" s="14"/>
      <c r="R15" s="14"/>
    </row>
    <row r="16" spans="1:18" ht="14.1" hidden="1" customHeight="1" x14ac:dyDescent="0.45">
      <c r="A16" s="3" t="s">
        <v>147</v>
      </c>
      <c r="B16" s="3" t="str">
        <f>Tableau115[[#This Row],[Prénom ]]&amp;" "&amp;Tableau115[[#This Row],[Noms ]]</f>
        <v>Carole Bond</v>
      </c>
      <c r="C16" s="3" t="str">
        <f>Tableau115[[#This Row],[Noms ]]&amp;", "&amp;Tableau115[[#This Row],[Prénom ]]</f>
        <v>Bond, Carole</v>
      </c>
      <c r="D16" s="1" t="s">
        <v>150</v>
      </c>
      <c r="E16" s="1" t="s">
        <v>151</v>
      </c>
      <c r="F16" s="15"/>
      <c r="G16" s="49" t="s">
        <v>266</v>
      </c>
      <c r="H16" s="50">
        <f>IF(ISNA(VLOOKUP($C16,Atelier1!$B:$Z,H$1,0)),0,VLOOKUP($C16,Atelier1!$B:$Z,H$1,FALSE))</f>
        <v>0</v>
      </c>
      <c r="I16" s="49"/>
      <c r="J16" s="127"/>
      <c r="K16" s="14"/>
      <c r="L16" s="14"/>
      <c r="M16" s="136"/>
      <c r="N16" s="14"/>
      <c r="O16" s="14"/>
      <c r="P16" s="14"/>
      <c r="Q16" s="14"/>
      <c r="R16" s="14"/>
    </row>
    <row r="17" spans="1:18" hidden="1" x14ac:dyDescent="0.45">
      <c r="A17" s="3" t="s">
        <v>82</v>
      </c>
      <c r="B17" s="3" t="str">
        <f>Tableau115[[#This Row],[Prénom ]]&amp;" "&amp;Tableau115[[#This Row],[Noms ]]</f>
        <v>Céline Lepage</v>
      </c>
      <c r="C17" s="3" t="str">
        <f>Tableau115[[#This Row],[Noms ]]&amp;", "&amp;Tableau115[[#This Row],[Prénom ]]</f>
        <v>Lepage, Céline</v>
      </c>
      <c r="D17" s="1" t="s">
        <v>95</v>
      </c>
      <c r="E17" s="1" t="s">
        <v>96</v>
      </c>
      <c r="F17" s="15"/>
      <c r="G17" s="49"/>
      <c r="H17" s="50">
        <f>IF(ISNA(VLOOKUP($C17,Atelier1!$B:$Z,H$1,0)),0,VLOOKUP($C17,Atelier1!$B:$Z,H$1,FALSE))</f>
        <v>0</v>
      </c>
      <c r="I17" s="49"/>
      <c r="J17" s="126"/>
      <c r="K17" s="14"/>
      <c r="L17" s="14"/>
      <c r="M17" s="136"/>
      <c r="N17" s="14"/>
      <c r="O17" s="14"/>
      <c r="P17" s="14"/>
      <c r="Q17" s="14"/>
      <c r="R17" s="14"/>
    </row>
    <row r="18" spans="1:18" hidden="1" x14ac:dyDescent="0.45">
      <c r="A18" s="3" t="s">
        <v>173</v>
      </c>
      <c r="B18" s="3" t="str">
        <f>Tableau115[[#This Row],[Prénom ]]&amp;" "&amp;Tableau115[[#This Row],[Noms ]]</f>
        <v>Chantal Dufresne</v>
      </c>
      <c r="C18" s="3" t="str">
        <f>Tableau115[[#This Row],[Noms ]]&amp;", "&amp;Tableau115[[#This Row],[Prénom ]]</f>
        <v>Dufresne, Chantal</v>
      </c>
      <c r="D18" s="1" t="s">
        <v>178</v>
      </c>
      <c r="E18" s="1" t="s">
        <v>153</v>
      </c>
      <c r="F18" s="15"/>
      <c r="G18" s="49"/>
      <c r="H18" s="50">
        <f>IF(ISNA(VLOOKUP($C18,Atelier1!$B:$Z,H$1,0)),0,VLOOKUP($C18,Atelier1!$B:$Z,H$1,FALSE))</f>
        <v>0</v>
      </c>
      <c r="I18" s="49"/>
      <c r="J18" s="127"/>
      <c r="K18" s="14"/>
      <c r="L18" s="14"/>
      <c r="M18" s="136"/>
      <c r="N18" s="14"/>
      <c r="O18" s="14"/>
      <c r="P18" s="14"/>
      <c r="Q18" s="14"/>
      <c r="R18" s="14"/>
    </row>
    <row r="19" spans="1:18" hidden="1" x14ac:dyDescent="0.45">
      <c r="A19" s="3" t="s">
        <v>147</v>
      </c>
      <c r="B19" s="3" t="str">
        <f>Tableau115[[#This Row],[Prénom ]]&amp;" "&amp;Tableau115[[#This Row],[Noms ]]</f>
        <v>Chantal Lafontaine</v>
      </c>
      <c r="C19" s="3" t="str">
        <f>Tableau115[[#This Row],[Noms ]]&amp;", "&amp;Tableau115[[#This Row],[Prénom ]]</f>
        <v>Lafontaine, Chantal</v>
      </c>
      <c r="D19" s="1" t="s">
        <v>152</v>
      </c>
      <c r="E19" s="1" t="s">
        <v>153</v>
      </c>
      <c r="F19" s="15"/>
      <c r="G19" s="49"/>
      <c r="H19" s="50">
        <f>IF(ISNA(VLOOKUP($C19,Atelier1!$B:$Z,H$1,0)),0,VLOOKUP($C19,Atelier1!$B:$Z,H$1,FALSE))</f>
        <v>0</v>
      </c>
      <c r="I19" s="49"/>
      <c r="J19" s="126"/>
      <c r="K19" s="14"/>
      <c r="L19" s="14"/>
      <c r="M19" s="136"/>
      <c r="N19" s="14"/>
      <c r="O19" s="14"/>
      <c r="P19" s="14"/>
      <c r="Q19" s="14"/>
      <c r="R19" s="14"/>
    </row>
    <row r="20" spans="1:18" hidden="1" x14ac:dyDescent="0.45">
      <c r="A20" s="3" t="s">
        <v>185</v>
      </c>
      <c r="B20" s="3" t="str">
        <f>Tableau115[[#This Row],[Prénom ]]&amp;" "&amp;Tableau115[[#This Row],[Noms ]]</f>
        <v>Chantal Ouellet</v>
      </c>
      <c r="C20" s="3" t="str">
        <f>Tableau115[[#This Row],[Noms ]]&amp;", "&amp;Tableau115[[#This Row],[Prénom ]]</f>
        <v>Ouellet, Chantal</v>
      </c>
      <c r="D20" s="1" t="s">
        <v>83</v>
      </c>
      <c r="E20" s="1" t="s">
        <v>153</v>
      </c>
      <c r="F20" s="15"/>
      <c r="G20" s="49" t="s">
        <v>266</v>
      </c>
      <c r="H20" s="50">
        <f>IF(ISNA(VLOOKUP($C20,Atelier1!$B:$Z,H$1,0)),0,VLOOKUP($C20,Atelier1!$B:$Z,H$1,FALSE))</f>
        <v>0</v>
      </c>
      <c r="I20" s="49"/>
      <c r="J20" s="127"/>
      <c r="K20" s="14"/>
      <c r="L20" s="14"/>
      <c r="M20" s="136"/>
      <c r="N20" s="14"/>
      <c r="O20" s="14"/>
      <c r="P20" s="14"/>
      <c r="Q20" s="14"/>
      <c r="R20" s="14"/>
    </row>
    <row r="21" spans="1:18" hidden="1" x14ac:dyDescent="0.45">
      <c r="A21" s="3" t="s">
        <v>173</v>
      </c>
      <c r="B21" s="3" t="str">
        <f>Tableau115[[#This Row],[Prénom ]]&amp;" "&amp;Tableau115[[#This Row],[Noms ]]</f>
        <v>Christian Lampron</v>
      </c>
      <c r="C21" s="3" t="str">
        <f>Tableau115[[#This Row],[Noms ]]&amp;", "&amp;Tableau115[[#This Row],[Prénom ]]</f>
        <v>Lampron, Christian</v>
      </c>
      <c r="D21" s="1" t="s">
        <v>183</v>
      </c>
      <c r="E21" s="1" t="s">
        <v>184</v>
      </c>
      <c r="F21" s="15"/>
      <c r="G21" s="49"/>
      <c r="H21" s="50">
        <f>IF(ISNA(VLOOKUP($C21,Atelier1!$B:$Z,H$1,0)),0,VLOOKUP($C21,Atelier1!$B:$Z,H$1,FALSE))</f>
        <v>0</v>
      </c>
      <c r="I21" s="49"/>
      <c r="J21" s="126"/>
      <c r="K21" s="14"/>
      <c r="L21" s="14"/>
      <c r="M21" s="136"/>
      <c r="N21" s="14"/>
      <c r="O21" s="14"/>
      <c r="P21" s="14"/>
      <c r="Q21" s="14"/>
      <c r="R21" s="14"/>
    </row>
    <row r="22" spans="1:18" ht="28.5" hidden="1" x14ac:dyDescent="0.45">
      <c r="A22" s="16" t="s">
        <v>115</v>
      </c>
      <c r="B22" s="16" t="str">
        <f>Tableau115[[#This Row],[Prénom ]]&amp;" "&amp;Tableau115[[#This Row],[Noms ]]</f>
        <v>Claude St-Gelais</v>
      </c>
      <c r="C22" s="16" t="str">
        <f>Tableau115[[#This Row],[Noms ]]&amp;", "&amp;Tableau115[[#This Row],[Prénom ]]</f>
        <v>St-Gelais, Claude</v>
      </c>
      <c r="D22" s="1" t="s">
        <v>126</v>
      </c>
      <c r="E22" s="1" t="s">
        <v>127</v>
      </c>
      <c r="F22" s="15"/>
      <c r="G22" s="49" t="s">
        <v>266</v>
      </c>
      <c r="H22" s="50">
        <f>IF(ISNA(VLOOKUP($C22,Atelier1!$B:$Z,H$1,0)),0,VLOOKUP($C22,Atelier1!$B:$Z,H$1,FALSE))</f>
        <v>0</v>
      </c>
      <c r="I22" s="49"/>
      <c r="J22" s="127"/>
      <c r="K22" s="14"/>
      <c r="L22" s="14"/>
      <c r="M22" s="136"/>
      <c r="N22" s="14"/>
      <c r="O22" s="14"/>
      <c r="P22" s="14"/>
      <c r="Q22" s="14"/>
      <c r="R22" s="14"/>
    </row>
    <row r="23" spans="1:18" hidden="1" x14ac:dyDescent="0.45">
      <c r="A23" s="3" t="s">
        <v>165</v>
      </c>
      <c r="B23" s="3" t="str">
        <f>Tableau115[[#This Row],[Prénom ]]&amp;" "&amp;Tableau115[[#This Row],[Noms ]]</f>
        <v>Claude St-Pierre</v>
      </c>
      <c r="C23" s="3" t="str">
        <f>Tableau115[[#This Row],[Noms ]]&amp;", "&amp;Tableau115[[#This Row],[Prénom ]]</f>
        <v>St-Pierre, Claude</v>
      </c>
      <c r="D23" s="1" t="s">
        <v>5</v>
      </c>
      <c r="E23" s="1" t="s">
        <v>127</v>
      </c>
      <c r="F23" s="15"/>
      <c r="G23" s="49"/>
      <c r="H23" s="50">
        <f>IF(ISNA(VLOOKUP($C23,Atelier1!$B:$Z,H$1,0)),0,VLOOKUP($C23,Atelier1!$B:$Z,H$1,FALSE))</f>
        <v>0</v>
      </c>
      <c r="I23" s="49"/>
      <c r="J23" s="126"/>
      <c r="K23" s="14"/>
      <c r="L23" s="14"/>
      <c r="M23" s="136"/>
      <c r="N23" s="14"/>
      <c r="O23" s="14"/>
      <c r="P23" s="14"/>
      <c r="Q23" s="14"/>
      <c r="R23" s="14"/>
    </row>
    <row r="24" spans="1:18" hidden="1" x14ac:dyDescent="0.45">
      <c r="A24" s="3" t="s">
        <v>13</v>
      </c>
      <c r="B24" s="3" t="str">
        <f>Tableau115[[#This Row],[Prénom ]]&amp;" "&amp;Tableau115[[#This Row],[Noms ]]</f>
        <v>Corinne Lapaix</v>
      </c>
      <c r="C24" s="3" t="str">
        <f>Tableau115[[#This Row],[Noms ]]&amp;", "&amp;Tableau115[[#This Row],[Prénom ]]</f>
        <v>Lapaix, Corinne</v>
      </c>
      <c r="D24" s="1" t="s">
        <v>18</v>
      </c>
      <c r="E24" s="1" t="s">
        <v>19</v>
      </c>
      <c r="F24" s="15"/>
      <c r="G24" s="49"/>
      <c r="H24" s="50">
        <f>IF(ISNA(VLOOKUP($C24,Atelier1!$B:$Z,H$1,0)),0,VLOOKUP($C24,Atelier1!$B:$Z,H$1,FALSE))</f>
        <v>0</v>
      </c>
      <c r="I24" s="49" t="s">
        <v>251</v>
      </c>
      <c r="J24" s="130" t="s">
        <v>287</v>
      </c>
      <c r="K24" s="14" t="s">
        <v>291</v>
      </c>
      <c r="L24" s="14" t="s">
        <v>291</v>
      </c>
      <c r="M24" s="136"/>
      <c r="N24" s="14"/>
      <c r="O24" s="14"/>
      <c r="P24" s="14"/>
      <c r="Q24" s="14"/>
      <c r="R24" s="14"/>
    </row>
    <row r="25" spans="1:18" hidden="1" x14ac:dyDescent="0.45">
      <c r="A25" s="3" t="s">
        <v>23</v>
      </c>
      <c r="B25" s="3" t="str">
        <f>Tableau115[[#This Row],[Prénom ]]&amp;" "&amp;Tableau115[[#This Row],[Noms ]]</f>
        <v>Diane Arbour</v>
      </c>
      <c r="C25" s="3" t="str">
        <f>Tableau115[[#This Row],[Noms ]]&amp;", "&amp;Tableau115[[#This Row],[Prénom ]]</f>
        <v>Arbour, Diane</v>
      </c>
      <c r="D25" s="1" t="s">
        <v>33</v>
      </c>
      <c r="E25" s="1" t="s">
        <v>34</v>
      </c>
      <c r="F25" s="15"/>
      <c r="G25" s="49"/>
      <c r="H25" s="50">
        <f>IF(ISNA(VLOOKUP($C25,Atelier1!$B:$Z,H$1,0)),0,VLOOKUP($C25,Atelier1!$B:$Z,H$1,FALSE))</f>
        <v>0</v>
      </c>
      <c r="I25" s="49"/>
      <c r="J25" s="126"/>
      <c r="K25" s="14"/>
      <c r="L25" s="14"/>
      <c r="M25" s="136"/>
      <c r="N25" s="14"/>
      <c r="O25" s="14"/>
      <c r="P25" s="14"/>
      <c r="Q25" s="14"/>
      <c r="R25" s="14"/>
    </row>
    <row r="26" spans="1:18" x14ac:dyDescent="0.45">
      <c r="A26" s="123" t="s">
        <v>108</v>
      </c>
      <c r="B26" s="123" t="str">
        <f>Tableau115[[#This Row],[Prénom ]]&amp;" "&amp;Tableau115[[#This Row],[Noms ]]</f>
        <v>Diane Gervais</v>
      </c>
      <c r="C26" s="3" t="str">
        <f>Tableau115[[#This Row],[Noms ]]&amp;", "&amp;Tableau115[[#This Row],[Prénom ]]</f>
        <v>Gervais, Diane</v>
      </c>
      <c r="D26" s="1" t="s">
        <v>109</v>
      </c>
      <c r="E26" s="1" t="s">
        <v>34</v>
      </c>
      <c r="F26" s="15"/>
      <c r="G26" s="49"/>
      <c r="H26" s="50">
        <f>IF(ISNA(VLOOKUP($C26,Atelier1!$B:$Z,H$1,0)),0,VLOOKUP($C26,Atelier1!$B:$Z,H$1,FALSE))</f>
        <v>0</v>
      </c>
      <c r="I26" s="49" t="s">
        <v>251</v>
      </c>
      <c r="J26" s="130" t="s">
        <v>282</v>
      </c>
      <c r="K26" s="14" t="s">
        <v>291</v>
      </c>
      <c r="L26" s="14">
        <v>1</v>
      </c>
      <c r="M26" s="136"/>
      <c r="N26" s="14"/>
      <c r="O26" s="14"/>
      <c r="P26" s="14"/>
      <c r="Q26" s="136" t="s">
        <v>291</v>
      </c>
      <c r="R26" s="14">
        <v>1</v>
      </c>
    </row>
    <row r="27" spans="1:18" hidden="1" x14ac:dyDescent="0.45">
      <c r="A27" s="119" t="s">
        <v>224</v>
      </c>
      <c r="B27" s="119" t="str">
        <f>Tableau115[[#This Row],[Prénom ]]&amp;" "&amp;Tableau115[[#This Row],[Noms ]]</f>
        <v>Diane Ouellet</v>
      </c>
      <c r="C27" s="114" t="str">
        <f>Tableau115[[#This Row],[Noms ]]&amp;", "&amp;Tableau115[[#This Row],[Prénom ]]</f>
        <v>Ouellet, Diane</v>
      </c>
      <c r="D27" s="115" t="s">
        <v>83</v>
      </c>
      <c r="E27" s="115" t="s">
        <v>34</v>
      </c>
      <c r="F27" s="116">
        <v>1</v>
      </c>
      <c r="G27" s="117"/>
      <c r="H27" s="118">
        <f>IF(ISNA(VLOOKUP($C27,Atelier1!$B:$Z,H$1,0)),0,VLOOKUP($C27,Atelier1!$B:$Z,H$1,FALSE))</f>
        <v>0</v>
      </c>
      <c r="I27" s="117"/>
      <c r="J27" s="126"/>
      <c r="K27" s="14"/>
      <c r="L27" s="14"/>
      <c r="M27" s="136"/>
      <c r="N27" s="14"/>
      <c r="O27" s="14"/>
      <c r="P27" s="14"/>
      <c r="Q27" s="14"/>
      <c r="R27" s="14"/>
    </row>
    <row r="28" spans="1:18" hidden="1" x14ac:dyDescent="0.45">
      <c r="A28" s="3" t="s">
        <v>193</v>
      </c>
      <c r="B28" s="3" t="str">
        <f>Tableau115[[#This Row],[Prénom ]]&amp;" "&amp;Tableau115[[#This Row],[Noms ]]</f>
        <v>Dominique Auclair</v>
      </c>
      <c r="C28" s="3" t="str">
        <f>Tableau115[[#This Row],[Noms ]]&amp;", "&amp;Tableau115[[#This Row],[Prénom ]]</f>
        <v>Auclair, Dominique</v>
      </c>
      <c r="D28" s="1" t="s">
        <v>201</v>
      </c>
      <c r="E28" s="1" t="s">
        <v>202</v>
      </c>
      <c r="F28" s="15"/>
      <c r="G28" s="49"/>
      <c r="H28" s="50">
        <f>IF(ISNA(VLOOKUP($C28,Atelier1!$B:$Z,H$1,0)),0,VLOOKUP($C28,Atelier1!$B:$Z,H$1,FALSE))</f>
        <v>0</v>
      </c>
      <c r="I28" s="49" t="s">
        <v>251</v>
      </c>
      <c r="J28" s="130" t="s">
        <v>285</v>
      </c>
      <c r="K28" s="14" t="s">
        <v>291</v>
      </c>
      <c r="L28" s="14" t="s">
        <v>295</v>
      </c>
      <c r="M28" s="136"/>
      <c r="N28" s="14"/>
      <c r="O28" s="14"/>
      <c r="P28" s="14"/>
      <c r="Q28" s="14"/>
      <c r="R28" s="14"/>
    </row>
    <row r="29" spans="1:18" ht="28.5" hidden="1" x14ac:dyDescent="0.45">
      <c r="A29" s="16" t="s">
        <v>115</v>
      </c>
      <c r="B29" s="16" t="str">
        <f>Tableau115[[#This Row],[Prénom ]]&amp;" "&amp;Tableau115[[#This Row],[Noms ]]</f>
        <v>Donald Ouellet</v>
      </c>
      <c r="C29" s="16" t="str">
        <f>Tableau115[[#This Row],[Noms ]]&amp;", "&amp;Tableau115[[#This Row],[Prénom ]]</f>
        <v>Ouellet, Donald</v>
      </c>
      <c r="D29" s="1" t="s">
        <v>83</v>
      </c>
      <c r="E29" s="1" t="s">
        <v>121</v>
      </c>
      <c r="F29" s="15"/>
      <c r="G29" s="49"/>
      <c r="H29" s="50">
        <f>IF(ISNA(VLOOKUP($C29,Atelier1!$B:$Z,H$1,0)),0,VLOOKUP($C29,Atelier1!$B:$Z,H$1,FALSE))</f>
        <v>0</v>
      </c>
      <c r="I29" s="49"/>
      <c r="J29" s="126"/>
      <c r="K29" s="14"/>
      <c r="L29" s="14"/>
      <c r="M29" s="136"/>
      <c r="N29" s="14"/>
      <c r="O29" s="14"/>
      <c r="P29" s="14"/>
      <c r="Q29" s="14"/>
      <c r="R29" s="14"/>
    </row>
    <row r="30" spans="1:18" hidden="1" x14ac:dyDescent="0.45">
      <c r="A30" s="3" t="s">
        <v>82</v>
      </c>
      <c r="B30" s="3" t="str">
        <f>Tableau115[[#This Row],[Prénom ]]&amp;" "&amp;Tableau115[[#This Row],[Noms ]]</f>
        <v>Edmond Desjardins</v>
      </c>
      <c r="C30" s="3" t="str">
        <f>Tableau115[[#This Row],[Noms ]]&amp;", "&amp;Tableau115[[#This Row],[Prénom ]]</f>
        <v>Desjardins, Edmond</v>
      </c>
      <c r="D30" s="1" t="s">
        <v>88</v>
      </c>
      <c r="E30" s="1" t="s">
        <v>89</v>
      </c>
      <c r="F30" s="15"/>
      <c r="G30" s="49"/>
      <c r="H30" s="50">
        <f>IF(ISNA(VLOOKUP($C30,Atelier1!$B:$Z,H$1,0)),0,VLOOKUP($C30,Atelier1!$B:$Z,H$1,FALSE))</f>
        <v>0</v>
      </c>
      <c r="I30" s="49"/>
      <c r="J30" s="127"/>
      <c r="K30" s="14"/>
      <c r="L30" s="14"/>
      <c r="M30" s="136"/>
      <c r="N30" s="14"/>
      <c r="O30" s="14"/>
      <c r="P30" s="14"/>
      <c r="Q30" s="14"/>
      <c r="R30" s="14"/>
    </row>
    <row r="31" spans="1:18" hidden="1" x14ac:dyDescent="0.45">
      <c r="A31" s="119" t="s">
        <v>52</v>
      </c>
      <c r="B31" s="119" t="str">
        <f>Tableau115[[#This Row],[Prénom ]]&amp;" "&amp;Tableau115[[#This Row],[Noms ]]</f>
        <v>Édouard Fournier</v>
      </c>
      <c r="C31" s="114" t="str">
        <f>Tableau115[[#This Row],[Noms ]]&amp;", "&amp;Tableau115[[#This Row],[Prénom ]]</f>
        <v>Fournier, Édouard</v>
      </c>
      <c r="D31" s="115" t="s">
        <v>54</v>
      </c>
      <c r="E31" s="115" t="s">
        <v>56</v>
      </c>
      <c r="F31" s="116">
        <v>1</v>
      </c>
      <c r="G31" s="117"/>
      <c r="H31" s="118">
        <f>IF(ISNA(VLOOKUP($C31,Atelier1!$B:$Z,H$1,0)),0,VLOOKUP($C31,Atelier1!$B:$Z,H$1,FALSE))</f>
        <v>0</v>
      </c>
      <c r="I31" s="117"/>
      <c r="J31" s="126"/>
      <c r="K31" s="14"/>
      <c r="L31" s="14"/>
      <c r="M31" s="136"/>
      <c r="N31" s="14"/>
      <c r="O31" s="14"/>
      <c r="P31" s="14"/>
      <c r="Q31" s="14"/>
      <c r="R31" s="14"/>
    </row>
    <row r="32" spans="1:18" hidden="1" x14ac:dyDescent="0.45">
      <c r="A32" s="3" t="s">
        <v>52</v>
      </c>
      <c r="B32" s="3" t="str">
        <f>Tableau115[[#This Row],[Prénom ]]&amp;" "&amp;Tableau115[[#This Row],[Noms ]]</f>
        <v>Émélie Fournier</v>
      </c>
      <c r="C32" s="3" t="str">
        <f>Tableau115[[#This Row],[Noms ]]&amp;", "&amp;Tableau115[[#This Row],[Prénom ]]</f>
        <v>Fournier, Émélie</v>
      </c>
      <c r="D32" s="1" t="s">
        <v>54</v>
      </c>
      <c r="E32" s="1" t="s">
        <v>55</v>
      </c>
      <c r="F32" s="40"/>
      <c r="G32" s="49"/>
      <c r="H32" s="50">
        <f>IF(ISNA(VLOOKUP($C32,Atelier1!$B:$Z,H$1,0)),0,VLOOKUP($C32,Atelier1!$B:$Z,H$1,FALSE))</f>
        <v>0</v>
      </c>
      <c r="I32" s="49"/>
      <c r="J32" s="127"/>
      <c r="K32" s="14"/>
      <c r="L32" s="14"/>
      <c r="M32" s="136"/>
      <c r="N32" s="14"/>
      <c r="O32" s="14"/>
      <c r="P32" s="14"/>
      <c r="Q32" s="14"/>
      <c r="R32" s="14"/>
    </row>
    <row r="33" spans="1:18" hidden="1" x14ac:dyDescent="0.45">
      <c r="A33" s="3" t="s">
        <v>35</v>
      </c>
      <c r="B33" s="3" t="str">
        <f>Tableau115[[#This Row],[Prénom ]]&amp;" "&amp;Tableau115[[#This Row],[Noms ]]</f>
        <v>France Deschênes</v>
      </c>
      <c r="C33" s="3" t="str">
        <f>Tableau115[[#This Row],[Noms ]]&amp;", "&amp;Tableau115[[#This Row],[Prénom ]]</f>
        <v>Deschênes, France</v>
      </c>
      <c r="D33" s="1" t="s">
        <v>42</v>
      </c>
      <c r="E33" s="1" t="s">
        <v>43</v>
      </c>
      <c r="F33" s="15"/>
      <c r="G33" s="49"/>
      <c r="H33" s="50">
        <f>IF(ISNA(VLOOKUP($C33,Atelier1!$B:$Z,H$1,0)),0,VLOOKUP($C33,Atelier1!$B:$Z,H$1,FALSE))</f>
        <v>0</v>
      </c>
      <c r="I33" s="49" t="s">
        <v>251</v>
      </c>
      <c r="J33" s="107" t="s">
        <v>317</v>
      </c>
      <c r="K33" s="14" t="s">
        <v>291</v>
      </c>
      <c r="L33" s="14"/>
      <c r="M33" s="136"/>
      <c r="N33" s="14"/>
      <c r="O33" s="14"/>
      <c r="P33" s="14"/>
      <c r="Q33" s="14" t="s">
        <v>251</v>
      </c>
      <c r="R33" s="14" t="s">
        <v>266</v>
      </c>
    </row>
    <row r="34" spans="1:18" x14ac:dyDescent="0.45">
      <c r="A34" s="119" t="s">
        <v>224</v>
      </c>
      <c r="B34" s="119" t="str">
        <f>Tableau115[[#This Row],[Prénom ]]&amp;" "&amp;Tableau115[[#This Row],[Noms ]]</f>
        <v>Francine Julien</v>
      </c>
      <c r="C34" s="10" t="str">
        <f>Tableau115[[#This Row],[Noms ]]&amp;", "&amp;Tableau115[[#This Row],[Prénom ]]</f>
        <v>Julien, Francine</v>
      </c>
      <c r="D34" s="11" t="s">
        <v>225</v>
      </c>
      <c r="E34" s="11" t="s">
        <v>219</v>
      </c>
      <c r="F34" s="38">
        <v>1</v>
      </c>
      <c r="G34" s="51"/>
      <c r="H34" s="52">
        <f>IF(ISNA(VLOOKUP($C34,Atelier1!$B:$Z,H$1,0)),0,VLOOKUP($C34,Atelier1!$B:$Z,H$1,FALSE))</f>
        <v>0</v>
      </c>
      <c r="I34" s="156" t="s">
        <v>251</v>
      </c>
      <c r="J34" s="106" t="s">
        <v>305</v>
      </c>
      <c r="K34" s="14" t="s">
        <v>291</v>
      </c>
      <c r="L34" s="14">
        <v>1</v>
      </c>
      <c r="M34" s="136"/>
      <c r="N34" s="136" t="s">
        <v>291</v>
      </c>
      <c r="O34" s="14"/>
      <c r="P34" s="14"/>
      <c r="Q34" s="133"/>
      <c r="R34" s="14">
        <v>1</v>
      </c>
    </row>
    <row r="35" spans="1:18" hidden="1" x14ac:dyDescent="0.45">
      <c r="A35" s="3" t="s">
        <v>215</v>
      </c>
      <c r="B35" s="3" t="str">
        <f>Tableau115[[#This Row],[Prénom ]]&amp;" "&amp;Tableau115[[#This Row],[Noms ]]</f>
        <v>Francine Perreault</v>
      </c>
      <c r="C35" s="3" t="str">
        <f>Tableau115[[#This Row],[Noms ]]&amp;", "&amp;Tableau115[[#This Row],[Prénom ]]</f>
        <v>Perreault, Francine</v>
      </c>
      <c r="D35" s="1" t="s">
        <v>218</v>
      </c>
      <c r="E35" s="1" t="s">
        <v>219</v>
      </c>
      <c r="F35" s="15"/>
      <c r="G35" s="49"/>
      <c r="H35" s="50">
        <f>IF(ISNA(VLOOKUP($C35,Atelier1!$B:$Z,H$1,0)),0,VLOOKUP($C35,Atelier1!$B:$Z,H$1,FALSE))</f>
        <v>0</v>
      </c>
      <c r="I35" s="49"/>
      <c r="J35" s="126"/>
      <c r="K35" s="14"/>
      <c r="L35" s="14"/>
      <c r="M35" s="136"/>
      <c r="N35" s="14"/>
      <c r="O35" s="14"/>
      <c r="P35" s="14"/>
      <c r="Q35" s="14"/>
      <c r="R35" s="14"/>
    </row>
    <row r="36" spans="1:18" hidden="1" x14ac:dyDescent="0.45">
      <c r="A36" s="3" t="s">
        <v>147</v>
      </c>
      <c r="B36" s="3" t="str">
        <f>Tableau115[[#This Row],[Prénom ]]&amp;" "&amp;Tableau115[[#This Row],[Noms ]]</f>
        <v>Francis Barabe</v>
      </c>
      <c r="C36" s="3" t="str">
        <f>Tableau115[[#This Row],[Noms ]]&amp;", "&amp;Tableau115[[#This Row],[Prénom ]]</f>
        <v>Barabe, Francis</v>
      </c>
      <c r="D36" s="1" t="s">
        <v>154</v>
      </c>
      <c r="E36" s="1" t="s">
        <v>155</v>
      </c>
      <c r="F36" s="15"/>
      <c r="G36" s="49"/>
      <c r="H36" s="50">
        <f>IF(ISNA(VLOOKUP($C36,Atelier1!$B:$Z,H$1,0)),0,VLOOKUP($C36,Atelier1!$B:$Z,H$1,FALSE))</f>
        <v>0</v>
      </c>
      <c r="I36" s="49"/>
      <c r="J36" s="127"/>
      <c r="K36" s="14"/>
      <c r="L36" s="14"/>
      <c r="M36" s="136"/>
      <c r="N36" s="14"/>
      <c r="O36" s="14"/>
      <c r="P36" s="14"/>
      <c r="Q36" s="14"/>
      <c r="R36" s="14"/>
    </row>
    <row r="37" spans="1:18" hidden="1" x14ac:dyDescent="0.45">
      <c r="A37" s="3" t="s">
        <v>215</v>
      </c>
      <c r="B37" s="3" t="str">
        <f>Tableau115[[#This Row],[Prénom ]]&amp;" "&amp;Tableau115[[#This Row],[Noms ]]</f>
        <v>Gaétan Prévost</v>
      </c>
      <c r="C37" s="3" t="str">
        <f>Tableau115[[#This Row],[Noms ]]&amp;", "&amp;Tableau115[[#This Row],[Prénom ]]</f>
        <v>Prévost, Gaétan</v>
      </c>
      <c r="D37" s="1" t="s">
        <v>216</v>
      </c>
      <c r="E37" s="1" t="s">
        <v>217</v>
      </c>
      <c r="F37" s="15"/>
      <c r="G37" s="49"/>
      <c r="H37" s="50">
        <f>IF(ISNA(VLOOKUP($C37,Atelier1!$B:$Z,H$1,0)),0,VLOOKUP($C37,Atelier1!$B:$Z,H$1,FALSE))</f>
        <v>0</v>
      </c>
      <c r="I37" s="49"/>
      <c r="J37" s="126"/>
      <c r="K37" s="14"/>
      <c r="L37" s="14"/>
      <c r="M37" s="136"/>
      <c r="N37" s="14"/>
      <c r="O37" s="14"/>
      <c r="P37" s="14"/>
      <c r="Q37" s="14"/>
      <c r="R37" s="14"/>
    </row>
    <row r="38" spans="1:18" hidden="1" x14ac:dyDescent="0.45">
      <c r="A38" s="3" t="s">
        <v>82</v>
      </c>
      <c r="B38" s="3" t="str">
        <f>Tableau115[[#This Row],[Prénom ]]&amp;" "&amp;Tableau115[[#This Row],[Noms ]]</f>
        <v>Gaston Arseneau</v>
      </c>
      <c r="C38" s="3" t="str">
        <f>Tableau115[[#This Row],[Noms ]]&amp;", "&amp;Tableau115[[#This Row],[Prénom ]]</f>
        <v>Arseneau, Gaston</v>
      </c>
      <c r="D38" s="1" t="s">
        <v>93</v>
      </c>
      <c r="E38" s="1" t="s">
        <v>94</v>
      </c>
      <c r="F38" s="15"/>
      <c r="G38" s="49"/>
      <c r="H38" s="50">
        <f>IF(ISNA(VLOOKUP($C38,Atelier1!$B:$Z,H$1,0)),0,VLOOKUP($C38,Atelier1!$B:$Z,H$1,FALSE))</f>
        <v>0</v>
      </c>
      <c r="I38" s="49"/>
      <c r="J38" s="127"/>
      <c r="K38" s="14"/>
      <c r="L38" s="14"/>
      <c r="M38" s="136"/>
      <c r="N38" s="14"/>
      <c r="O38" s="14"/>
      <c r="P38" s="14"/>
      <c r="Q38" s="14"/>
      <c r="R38" s="14"/>
    </row>
    <row r="39" spans="1:18" x14ac:dyDescent="0.45">
      <c r="A39" s="3" t="s">
        <v>52</v>
      </c>
      <c r="B39" s="3" t="str">
        <f>Tableau115[[#This Row],[Prénom ]]&amp;" "&amp;Tableau115[[#This Row],[Noms ]]</f>
        <v>Geneviève Fradette</v>
      </c>
      <c r="C39" s="3" t="str">
        <f>Tableau115[[#This Row],[Noms ]]&amp;", "&amp;Tableau115[[#This Row],[Prénom ]]</f>
        <v>Fradette, Geneviève</v>
      </c>
      <c r="D39" s="1" t="s">
        <v>58</v>
      </c>
      <c r="E39" s="1" t="s">
        <v>59</v>
      </c>
      <c r="F39" s="15"/>
      <c r="G39" s="49"/>
      <c r="H39" s="50">
        <f>IF(ISNA(VLOOKUP($C39,Atelier1!$B:$Z,H$1,0)),0,VLOOKUP($C39,Atelier1!$B:$Z,H$1,FALSE))</f>
        <v>0</v>
      </c>
      <c r="I39" s="49" t="s">
        <v>251</v>
      </c>
      <c r="J39" s="107" t="s">
        <v>297</v>
      </c>
      <c r="K39" s="14" t="s">
        <v>291</v>
      </c>
      <c r="L39" s="14">
        <v>1</v>
      </c>
      <c r="M39" s="136"/>
      <c r="N39" s="136" t="s">
        <v>291</v>
      </c>
      <c r="O39" s="14"/>
      <c r="P39" s="14"/>
      <c r="Q39" s="133"/>
      <c r="R39" s="14">
        <v>1</v>
      </c>
    </row>
    <row r="40" spans="1:18" hidden="1" x14ac:dyDescent="0.45">
      <c r="A40" s="3" t="s">
        <v>130</v>
      </c>
      <c r="B40" s="3" t="str">
        <f>Tableau115[[#This Row],[Prénom ]]&amp;" "&amp;Tableau115[[#This Row],[Noms ]]</f>
        <v>Gervais Tanguay</v>
      </c>
      <c r="C40" s="3" t="str">
        <f>Tableau115[[#This Row],[Noms ]]&amp;", "&amp;Tableau115[[#This Row],[Prénom ]]</f>
        <v>Tanguay, Gervais</v>
      </c>
      <c r="D40" s="1" t="s">
        <v>137</v>
      </c>
      <c r="E40" s="1" t="s">
        <v>109</v>
      </c>
      <c r="F40" s="15"/>
      <c r="G40" s="49"/>
      <c r="H40" s="50">
        <f>IF(ISNA(VLOOKUP($C40,Atelier1!$B:$Z,H$1,0)),0,VLOOKUP($C40,Atelier1!$B:$Z,H$1,FALSE))</f>
        <v>0</v>
      </c>
      <c r="I40" s="49"/>
      <c r="J40" s="127"/>
      <c r="K40" s="14"/>
      <c r="L40" s="14"/>
      <c r="M40" s="136"/>
      <c r="N40" s="14"/>
      <c r="O40" s="14"/>
      <c r="P40" s="14"/>
      <c r="Q40" s="14"/>
      <c r="R40" s="14"/>
    </row>
    <row r="41" spans="1:18" hidden="1" x14ac:dyDescent="0.45">
      <c r="A41" s="3" t="s">
        <v>108</v>
      </c>
      <c r="B41" s="3" t="str">
        <f>Tableau115[[#This Row],[Prénom ]]&amp;" "&amp;Tableau115[[#This Row],[Noms ]]</f>
        <v>Gilles Grenier</v>
      </c>
      <c r="C41" s="3" t="str">
        <f>Tableau115[[#This Row],[Noms ]]&amp;", "&amp;Tableau115[[#This Row],[Prénom ]]</f>
        <v>Grenier, Gilles</v>
      </c>
      <c r="D41" s="1" t="s">
        <v>110</v>
      </c>
      <c r="E41" s="1" t="s">
        <v>12</v>
      </c>
      <c r="F41" s="15"/>
      <c r="G41" s="49"/>
      <c r="H41" s="50">
        <f>IF(ISNA(VLOOKUP($C41,Atelier1!$B:$Z,H$1,0)),0,VLOOKUP($C41,Atelier1!$B:$Z,H$1,FALSE))</f>
        <v>0</v>
      </c>
      <c r="I41" s="49"/>
      <c r="J41" s="126"/>
      <c r="K41" s="14"/>
      <c r="L41" s="14"/>
      <c r="M41" s="136"/>
      <c r="N41" s="14"/>
      <c r="O41" s="14"/>
      <c r="P41" s="14"/>
      <c r="Q41" s="14"/>
      <c r="R41" s="14"/>
    </row>
    <row r="42" spans="1:18" hidden="1" x14ac:dyDescent="0.45">
      <c r="A42" s="3" t="s">
        <v>10</v>
      </c>
      <c r="B42" s="3" t="str">
        <f>Tableau115[[#This Row],[Prénom ]]&amp;" "&amp;Tableau115[[#This Row],[Noms ]]</f>
        <v>Gilles Tardif</v>
      </c>
      <c r="C42" s="3" t="str">
        <f>Tableau115[[#This Row],[Noms ]]&amp;", "&amp;Tableau115[[#This Row],[Prénom ]]</f>
        <v>Tardif, Gilles</v>
      </c>
      <c r="D42" s="1" t="s">
        <v>11</v>
      </c>
      <c r="E42" s="1" t="s">
        <v>12</v>
      </c>
      <c r="F42" s="15"/>
      <c r="G42" s="49"/>
      <c r="H42" s="50">
        <f>IF(ISNA(VLOOKUP($C42,Atelier1!$B:$Z,H$1,0)),0,VLOOKUP($C42,Atelier1!$B:$Z,H$1,FALSE))</f>
        <v>0</v>
      </c>
      <c r="I42" s="49" t="s">
        <v>251</v>
      </c>
      <c r="J42" s="130" t="s">
        <v>288</v>
      </c>
      <c r="K42" s="14" t="s">
        <v>299</v>
      </c>
      <c r="L42" s="14"/>
      <c r="M42" s="136"/>
      <c r="N42" s="14"/>
      <c r="O42" s="14"/>
      <c r="P42" s="14"/>
      <c r="Q42" s="14"/>
      <c r="R42" s="14"/>
    </row>
    <row r="43" spans="1:18" hidden="1" x14ac:dyDescent="0.45">
      <c r="A43" s="3" t="s">
        <v>97</v>
      </c>
      <c r="B43" s="3" t="str">
        <f>Tableau115[[#This Row],[Prénom ]]&amp;" "&amp;Tableau115[[#This Row],[Noms ]]</f>
        <v>Guy Beaudoin</v>
      </c>
      <c r="C43" s="3" t="str">
        <f>Tableau115[[#This Row],[Noms ]]&amp;", "&amp;Tableau115[[#This Row],[Prénom ]]</f>
        <v>Beaudoin, Guy</v>
      </c>
      <c r="D43" s="1" t="s">
        <v>101</v>
      </c>
      <c r="E43" s="1" t="s">
        <v>37</v>
      </c>
      <c r="F43" s="15"/>
      <c r="G43" s="49"/>
      <c r="H43" s="50">
        <f>IF(ISNA(VLOOKUP($C43,Atelier1!$B:$Z,H$1,0)),0,VLOOKUP($C43,Atelier1!$B:$Z,H$1,FALSE))</f>
        <v>0</v>
      </c>
      <c r="I43" s="49"/>
      <c r="J43" s="126"/>
      <c r="K43" s="14"/>
      <c r="L43" s="14"/>
      <c r="M43" s="136"/>
      <c r="N43" s="14"/>
      <c r="O43" s="14"/>
      <c r="P43" s="14"/>
      <c r="Q43" s="14"/>
      <c r="R43" s="14"/>
    </row>
    <row r="44" spans="1:18" hidden="1" x14ac:dyDescent="0.45">
      <c r="A44" s="3" t="s">
        <v>35</v>
      </c>
      <c r="B44" s="3" t="str">
        <f>Tableau115[[#This Row],[Prénom ]]&amp;" "&amp;Tableau115[[#This Row],[Noms ]]</f>
        <v>Guy Caouette</v>
      </c>
      <c r="C44" s="3" t="str">
        <f>Tableau115[[#This Row],[Noms ]]&amp;", "&amp;Tableau115[[#This Row],[Prénom ]]</f>
        <v>Caouette, Guy</v>
      </c>
      <c r="D44" s="1" t="s">
        <v>36</v>
      </c>
      <c r="E44" s="1" t="s">
        <v>37</v>
      </c>
      <c r="F44" s="15"/>
      <c r="G44" s="49" t="s">
        <v>266</v>
      </c>
      <c r="H44" s="50">
        <f>IF(ISNA(VLOOKUP($C44,Atelier1!$B:$Z,H$1,0)),0,VLOOKUP($C44,Atelier1!$B:$Z,H$1,FALSE))</f>
        <v>0</v>
      </c>
      <c r="I44" s="49"/>
      <c r="J44" s="127"/>
      <c r="K44" s="14"/>
      <c r="L44" s="14"/>
      <c r="M44" s="136"/>
      <c r="N44" s="14"/>
      <c r="O44" s="14"/>
      <c r="P44" s="14"/>
      <c r="Q44" s="14"/>
      <c r="R44" s="14"/>
    </row>
    <row r="45" spans="1:18" hidden="1" x14ac:dyDescent="0.45">
      <c r="A45" s="3" t="s">
        <v>220</v>
      </c>
      <c r="B45" s="3" t="str">
        <f>Tableau115[[#This Row],[Prénom ]]&amp;" "&amp;Tableau115[[#This Row],[Noms ]]</f>
        <v>Guy Therriault</v>
      </c>
      <c r="C45" s="3" t="str">
        <f>Tableau115[[#This Row],[Noms ]]&amp;", "&amp;Tableau115[[#This Row],[Prénom ]]</f>
        <v>Therriault, Guy</v>
      </c>
      <c r="D45" s="1" t="s">
        <v>223</v>
      </c>
      <c r="E45" s="1" t="s">
        <v>37</v>
      </c>
      <c r="F45" s="15"/>
      <c r="G45" s="49" t="s">
        <v>266</v>
      </c>
      <c r="H45" s="50">
        <f>IF(ISNA(VLOOKUP($C45,Atelier1!$B:$Z,H$1,0)),0,VLOOKUP($C45,Atelier1!$B:$Z,H$1,FALSE))</f>
        <v>0</v>
      </c>
      <c r="I45" s="49"/>
      <c r="J45" s="126"/>
      <c r="K45" s="14"/>
      <c r="L45" s="14"/>
      <c r="M45" s="136"/>
      <c r="N45" s="14"/>
      <c r="O45" s="14"/>
      <c r="P45" s="14"/>
      <c r="Q45" s="14"/>
      <c r="R45" s="14"/>
    </row>
    <row r="46" spans="1:18" hidden="1" x14ac:dyDescent="0.45">
      <c r="A46" s="3" t="s">
        <v>65</v>
      </c>
      <c r="B46" s="3" t="str">
        <f>Tableau115[[#This Row],[Prénom ]]&amp;" "&amp;Tableau115[[#This Row],[Noms ]]</f>
        <v>Guy Vigneault</v>
      </c>
      <c r="C46" s="3" t="str">
        <f>Tableau115[[#This Row],[Noms ]]&amp;", "&amp;Tableau115[[#This Row],[Prénom ]]</f>
        <v>Vigneault, Guy</v>
      </c>
      <c r="D46" s="1" t="s">
        <v>66</v>
      </c>
      <c r="E46" s="1" t="s">
        <v>37</v>
      </c>
      <c r="F46" s="15"/>
      <c r="G46" s="49" t="s">
        <v>266</v>
      </c>
      <c r="H46" s="50">
        <f>IF(ISNA(VLOOKUP($C46,Atelier1!$B:$Z,H$1,0)),0,VLOOKUP($C46,Atelier1!$B:$Z,H$1,FALSE))</f>
        <v>0</v>
      </c>
      <c r="I46" s="49"/>
      <c r="J46" s="127"/>
      <c r="K46" s="14"/>
      <c r="L46" s="14"/>
      <c r="M46" s="136"/>
      <c r="N46" s="14"/>
      <c r="O46" s="14"/>
      <c r="P46" s="14"/>
      <c r="Q46" s="14"/>
      <c r="R46" s="14"/>
    </row>
    <row r="47" spans="1:18" ht="28.5" x14ac:dyDescent="0.45">
      <c r="A47" s="121" t="s">
        <v>115</v>
      </c>
      <c r="B47" s="121" t="str">
        <f>Tableau115[[#This Row],[Prénom ]]&amp;" "&amp;Tableau115[[#This Row],[Noms ]]</f>
        <v>Guylaine Boulianne</v>
      </c>
      <c r="C47" s="16" t="str">
        <f>Tableau115[[#This Row],[Noms ]]&amp;", "&amp;Tableau115[[#This Row],[Prénom ]]</f>
        <v>Boulianne, Guylaine</v>
      </c>
      <c r="D47" s="1" t="s">
        <v>31</v>
      </c>
      <c r="E47" s="1" t="s">
        <v>120</v>
      </c>
      <c r="F47" s="15"/>
      <c r="G47" s="49"/>
      <c r="H47" s="50">
        <f>IF(ISNA(VLOOKUP($C47,Atelier1!$B:$Z,H$1,0)),0,VLOOKUP($C47,Atelier1!$B:$Z,H$1,FALSE))</f>
        <v>0</v>
      </c>
      <c r="I47" s="49" t="s">
        <v>251</v>
      </c>
      <c r="J47" s="107" t="s">
        <v>296</v>
      </c>
      <c r="K47" s="14" t="s">
        <v>291</v>
      </c>
      <c r="L47" s="14">
        <v>1</v>
      </c>
      <c r="M47" s="136"/>
      <c r="N47" s="14"/>
      <c r="O47" s="136" t="s">
        <v>291</v>
      </c>
      <c r="P47" s="134"/>
      <c r="Q47" s="14"/>
      <c r="R47" s="14">
        <v>1</v>
      </c>
    </row>
    <row r="48" spans="1:18" ht="28.5" hidden="1" x14ac:dyDescent="0.45">
      <c r="A48" s="16" t="s">
        <v>115</v>
      </c>
      <c r="B48" s="16" t="str">
        <f>Tableau115[[#This Row],[Prénom ]]&amp;" "&amp;Tableau115[[#This Row],[Noms ]]</f>
        <v>Guylaine Tremblay</v>
      </c>
      <c r="C48" s="16" t="str">
        <f>Tableau115[[#This Row],[Noms ]]&amp;", "&amp;Tableau115[[#This Row],[Prénom ]]</f>
        <v>Tremblay, Guylaine</v>
      </c>
      <c r="D48" s="1" t="s">
        <v>119</v>
      </c>
      <c r="E48" s="1" t="s">
        <v>120</v>
      </c>
      <c r="F48" s="15"/>
      <c r="G48" s="49"/>
      <c r="H48" s="50">
        <f>IF(ISNA(VLOOKUP($C48,Atelier1!$B:$Z,H$1,0)),0,VLOOKUP($C48,Atelier1!$B:$Z,H$1,FALSE))</f>
        <v>0</v>
      </c>
      <c r="I48" s="49"/>
      <c r="J48" s="127"/>
      <c r="K48" s="14"/>
      <c r="L48" s="14"/>
      <c r="M48" s="136"/>
      <c r="N48" s="14"/>
      <c r="O48" s="14"/>
      <c r="P48" s="14"/>
      <c r="Q48" s="14"/>
      <c r="R48" s="14"/>
    </row>
    <row r="49" spans="1:18" hidden="1" x14ac:dyDescent="0.45">
      <c r="A49" s="3" t="s">
        <v>82</v>
      </c>
      <c r="B49" s="3" t="str">
        <f>Tableau115[[#This Row],[Prénom ]]&amp;" "&amp;Tableau115[[#This Row],[Noms ]]</f>
        <v>Huguette Bourque</v>
      </c>
      <c r="C49" s="3" t="str">
        <f>Tableau115[[#This Row],[Noms ]]&amp;", "&amp;Tableau115[[#This Row],[Prénom ]]</f>
        <v>Bourque, Huguette</v>
      </c>
      <c r="D49" s="1" t="s">
        <v>92</v>
      </c>
      <c r="E49" s="1" t="s">
        <v>53</v>
      </c>
      <c r="F49" s="15"/>
      <c r="G49" s="49"/>
      <c r="H49" s="50">
        <f>IF(ISNA(VLOOKUP($C49,Atelier1!$B:$Z,H$1,0)),0,VLOOKUP($C49,Atelier1!$B:$Z,H$1,FALSE))</f>
        <v>0</v>
      </c>
      <c r="I49" s="49"/>
      <c r="J49" s="126"/>
      <c r="K49" s="14"/>
      <c r="L49" s="14"/>
      <c r="M49" s="136"/>
      <c r="N49" s="14"/>
      <c r="O49" s="14"/>
      <c r="P49" s="14"/>
      <c r="Q49" s="14"/>
      <c r="R49" s="14"/>
    </row>
    <row r="50" spans="1:18" hidden="1" x14ac:dyDescent="0.45">
      <c r="A50" s="3" t="s">
        <v>52</v>
      </c>
      <c r="B50" s="3" t="str">
        <f>Tableau115[[#This Row],[Prénom ]]&amp;" "&amp;Tableau115[[#This Row],[Noms ]]</f>
        <v>Huguette Gagnon</v>
      </c>
      <c r="C50" s="3" t="str">
        <f>Tableau115[[#This Row],[Noms ]]&amp;", "&amp;Tableau115[[#This Row],[Prénom ]]</f>
        <v>Gagnon, Huguette</v>
      </c>
      <c r="D50" s="1" t="s">
        <v>49</v>
      </c>
      <c r="E50" s="1" t="s">
        <v>53</v>
      </c>
      <c r="F50" s="15"/>
      <c r="G50" s="49"/>
      <c r="H50" s="50">
        <f>IF(ISNA(VLOOKUP($C50,Atelier1!$B:$Z,H$1,0)),0,VLOOKUP($C50,Atelier1!$B:$Z,H$1,FALSE))</f>
        <v>0</v>
      </c>
      <c r="I50" s="49"/>
      <c r="J50" s="127"/>
      <c r="K50" s="14"/>
      <c r="L50" s="14"/>
      <c r="M50" s="136"/>
      <c r="N50" s="14"/>
      <c r="O50" s="14"/>
      <c r="P50" s="14"/>
      <c r="Q50" s="14"/>
      <c r="R50" s="14"/>
    </row>
    <row r="51" spans="1:18" x14ac:dyDescent="0.45">
      <c r="A51" s="3" t="s">
        <v>82</v>
      </c>
      <c r="B51" s="3" t="str">
        <f>Tableau115[[#This Row],[Prénom ]]&amp;" "&amp;Tableau115[[#This Row],[Noms ]]</f>
        <v>Huguette Hins</v>
      </c>
      <c r="C51" s="3" t="str">
        <f>Tableau115[[#This Row],[Noms ]]&amp;", "&amp;Tableau115[[#This Row],[Prénom ]]</f>
        <v>Hins, Huguette</v>
      </c>
      <c r="D51" s="1" t="s">
        <v>87</v>
      </c>
      <c r="E51" s="1" t="s">
        <v>53</v>
      </c>
      <c r="F51" s="15"/>
      <c r="G51" s="49"/>
      <c r="H51" s="50">
        <f>IF(ISNA(VLOOKUP($C51,Atelier1!$B:$Z,H$1,0)),0,VLOOKUP($C51,Atelier1!$B:$Z,H$1,FALSE))</f>
        <v>0</v>
      </c>
      <c r="I51" s="49" t="s">
        <v>251</v>
      </c>
      <c r="J51" s="107" t="s">
        <v>279</v>
      </c>
      <c r="K51" s="14" t="s">
        <v>291</v>
      </c>
      <c r="L51" s="14">
        <v>1</v>
      </c>
      <c r="M51" s="136"/>
      <c r="N51" s="136" t="s">
        <v>291</v>
      </c>
      <c r="O51" s="14"/>
      <c r="P51" s="14"/>
      <c r="Q51" s="14"/>
      <c r="R51" s="14">
        <v>1</v>
      </c>
    </row>
    <row r="52" spans="1:18" x14ac:dyDescent="0.45">
      <c r="A52" s="123" t="s">
        <v>165</v>
      </c>
      <c r="B52" s="123" t="str">
        <f>Tableau115[[#This Row],[Prénom ]]&amp;" "&amp;Tableau115[[#This Row],[Noms ]]</f>
        <v>Isabelle Soucy</v>
      </c>
      <c r="C52" s="3" t="str">
        <f>Tableau115[[#This Row],[Noms ]]&amp;", "&amp;Tableau115[[#This Row],[Prénom ]]</f>
        <v>Soucy, Isabelle</v>
      </c>
      <c r="D52" s="1" t="s">
        <v>167</v>
      </c>
      <c r="E52" s="1" t="s">
        <v>168</v>
      </c>
      <c r="F52" s="15"/>
      <c r="G52" s="49"/>
      <c r="H52" s="50">
        <f>IF(ISNA(VLOOKUP($C52,Atelier1!$B:$Z,H$1,0)),0,VLOOKUP($C52,Atelier1!$B:$Z,H$1,FALSE))</f>
        <v>0</v>
      </c>
      <c r="I52" s="49" t="s">
        <v>251</v>
      </c>
      <c r="J52" s="106" t="s">
        <v>312</v>
      </c>
      <c r="K52" s="14" t="s">
        <v>291</v>
      </c>
      <c r="L52" s="14">
        <v>1</v>
      </c>
      <c r="M52" s="136"/>
      <c r="N52" s="14"/>
      <c r="O52" s="14"/>
      <c r="P52" s="14" t="s">
        <v>251</v>
      </c>
      <c r="Q52" s="14"/>
      <c r="R52" s="14">
        <v>1</v>
      </c>
    </row>
    <row r="53" spans="1:18" ht="28.5" hidden="1" x14ac:dyDescent="0.45">
      <c r="A53" s="16" t="s">
        <v>115</v>
      </c>
      <c r="B53" s="16" t="str">
        <f>Tableau115[[#This Row],[Prénom ]]&amp;" "&amp;Tableau115[[#This Row],[Noms ]]</f>
        <v>Jacques Brousseau</v>
      </c>
      <c r="C53" s="16" t="str">
        <f>Tableau115[[#This Row],[Noms ]]&amp;", "&amp;Tableau115[[#This Row],[Prénom ]]</f>
        <v>Brousseau, Jacques</v>
      </c>
      <c r="D53" s="1" t="s">
        <v>129</v>
      </c>
      <c r="E53" s="1" t="s">
        <v>114</v>
      </c>
      <c r="F53" s="15"/>
      <c r="G53" s="49"/>
      <c r="H53" s="50">
        <f>IF(ISNA(VLOOKUP($C53,Atelier1!$B:$Z,H$1,0)),0,VLOOKUP($C53,Atelier1!$B:$Z,H$1,FALSE))</f>
        <v>0</v>
      </c>
      <c r="I53" s="49"/>
      <c r="J53" s="126"/>
      <c r="K53" s="14"/>
      <c r="L53" s="14"/>
      <c r="M53" s="136"/>
      <c r="N53" s="14"/>
      <c r="O53" s="14"/>
      <c r="P53" s="14"/>
      <c r="Q53" s="14"/>
      <c r="R53" s="14"/>
    </row>
    <row r="54" spans="1:18" hidden="1" x14ac:dyDescent="0.45">
      <c r="A54" s="3" t="s">
        <v>108</v>
      </c>
      <c r="B54" s="3" t="str">
        <f>Tableau115[[#This Row],[Prénom ]]&amp;" "&amp;Tableau115[[#This Row],[Noms ]]</f>
        <v>Jacques Mercier</v>
      </c>
      <c r="C54" s="3" t="str">
        <f>Tableau115[[#This Row],[Noms ]]&amp;", "&amp;Tableau115[[#This Row],[Prénom ]]</f>
        <v>Mercier, Jacques</v>
      </c>
      <c r="D54" s="1" t="s">
        <v>113</v>
      </c>
      <c r="E54" s="1" t="s">
        <v>114</v>
      </c>
      <c r="F54" s="15"/>
      <c r="G54" s="49"/>
      <c r="H54" s="50">
        <f>IF(ISNA(VLOOKUP($C54,Atelier1!$B:$Z,H$1,0)),0,VLOOKUP($C54,Atelier1!$B:$Z,H$1,FALSE))</f>
        <v>0</v>
      </c>
      <c r="I54" s="49"/>
      <c r="J54" s="127"/>
      <c r="K54" s="14"/>
      <c r="L54" s="14"/>
      <c r="M54" s="136"/>
      <c r="N54" s="14"/>
      <c r="O54" s="14"/>
      <c r="P54" s="14"/>
      <c r="Q54" s="14"/>
      <c r="R54" s="14"/>
    </row>
    <row r="55" spans="1:18" hidden="1" x14ac:dyDescent="0.45">
      <c r="A55" s="3" t="s">
        <v>254</v>
      </c>
      <c r="B55" s="3" t="s">
        <v>321</v>
      </c>
      <c r="C55" s="3" t="s">
        <v>322</v>
      </c>
      <c r="D55" s="140" t="s">
        <v>323</v>
      </c>
      <c r="E55" s="140" t="s">
        <v>324</v>
      </c>
      <c r="F55" s="1"/>
      <c r="G55" s="49"/>
      <c r="H55" s="5">
        <f>IF(ISNA(VLOOKUP($C55,Atelier1!$B:$Z,H$1,0)),0,VLOOKUP($C55,Atelier1!$B:$Z,H$1,FALSE))</f>
        <v>0</v>
      </c>
      <c r="I55" s="49" t="s">
        <v>266</v>
      </c>
      <c r="J55" s="141" t="s">
        <v>325</v>
      </c>
      <c r="K55" s="14" t="s">
        <v>295</v>
      </c>
      <c r="L55" s="14"/>
      <c r="M55" s="136"/>
      <c r="N55" s="14"/>
      <c r="O55" s="14"/>
      <c r="P55" s="14"/>
      <c r="Q55" s="14" t="s">
        <v>251</v>
      </c>
      <c r="R55" s="14" t="s">
        <v>266</v>
      </c>
    </row>
    <row r="56" spans="1:18" hidden="1" x14ac:dyDescent="0.45">
      <c r="A56" s="3" t="s">
        <v>79</v>
      </c>
      <c r="B56" s="3" t="str">
        <f>Tableau115[[#This Row],[Prénom ]]&amp;" "&amp;Tableau115[[#This Row],[Noms ]]</f>
        <v>James Hayes</v>
      </c>
      <c r="C56" s="3" t="str">
        <f>Tableau115[[#This Row],[Noms ]]&amp;", "&amp;Tableau115[[#This Row],[Prénom ]]</f>
        <v>Hayes, James</v>
      </c>
      <c r="D56" s="1" t="s">
        <v>80</v>
      </c>
      <c r="E56" s="1" t="s">
        <v>81</v>
      </c>
      <c r="F56" s="15"/>
      <c r="G56" s="49"/>
      <c r="H56" s="50">
        <f>IF(ISNA(VLOOKUP($C56,Atelier1!$B:$Z,H$1,0)),0,VLOOKUP($C56,Atelier1!$B:$Z,H$1,FALSE))</f>
        <v>0</v>
      </c>
      <c r="I56" s="49"/>
      <c r="J56" s="126"/>
      <c r="K56" s="14"/>
      <c r="L56" s="14"/>
      <c r="M56" s="136"/>
      <c r="N56" s="14"/>
      <c r="O56" s="14"/>
      <c r="P56" s="14"/>
      <c r="Q56" s="14"/>
      <c r="R56" s="14"/>
    </row>
    <row r="57" spans="1:18" hidden="1" x14ac:dyDescent="0.45">
      <c r="A57" s="3" t="s">
        <v>158</v>
      </c>
      <c r="B57" s="3" t="str">
        <f>Tableau115[[#This Row],[Prénom ]]&amp;" "&amp;Tableau115[[#This Row],[Noms ]]</f>
        <v>Jean Leblanc</v>
      </c>
      <c r="C57" s="3" t="str">
        <f>Tableau115[[#This Row],[Noms ]]&amp;", "&amp;Tableau115[[#This Row],[Prénom ]]</f>
        <v>Leblanc, Jean</v>
      </c>
      <c r="D57" s="1" t="s">
        <v>163</v>
      </c>
      <c r="E57" s="1" t="s">
        <v>164</v>
      </c>
      <c r="F57" s="15"/>
      <c r="G57" s="49"/>
      <c r="H57" s="50">
        <f>IF(ISNA(VLOOKUP($C57,Atelier1!$B:$Z,H$1,0)),0,VLOOKUP($C57,Atelier1!$B:$Z,H$1,FALSE))</f>
        <v>0</v>
      </c>
      <c r="I57" s="49"/>
      <c r="J57" s="127"/>
      <c r="K57" s="14"/>
      <c r="L57" s="14"/>
      <c r="M57" s="136"/>
      <c r="N57" s="14"/>
      <c r="O57" s="14"/>
      <c r="P57" s="14"/>
      <c r="Q57" s="14"/>
      <c r="R57" s="14"/>
    </row>
    <row r="58" spans="1:18" hidden="1" x14ac:dyDescent="0.45">
      <c r="A58" s="3" t="s">
        <v>20</v>
      </c>
      <c r="B58" s="3" t="str">
        <f>Tableau115[[#This Row],[Prénom ]]&amp;" "&amp;Tableau115[[#This Row],[Noms ]]</f>
        <v>Jean-Christophe Lebon</v>
      </c>
      <c r="C58" s="3" t="str">
        <f>Tableau115[[#This Row],[Noms ]]&amp;", "&amp;Tableau115[[#This Row],[Prénom ]]</f>
        <v>Lebon, Jean-Christophe</v>
      </c>
      <c r="D58" s="1" t="s">
        <v>21</v>
      </c>
      <c r="E58" s="1" t="s">
        <v>22</v>
      </c>
      <c r="F58" s="15"/>
      <c r="G58" s="49"/>
      <c r="H58" s="50">
        <f>IF(ISNA(VLOOKUP($C58,Atelier1!$B:$Z,H$1,0)),0,VLOOKUP($C58,Atelier1!$B:$Z,H$1,FALSE))</f>
        <v>0</v>
      </c>
      <c r="I58" s="49"/>
      <c r="J58" s="126"/>
      <c r="K58" s="14"/>
      <c r="L58" s="14"/>
      <c r="M58" s="136"/>
      <c r="N58" s="14"/>
      <c r="O58" s="14"/>
      <c r="P58" s="14"/>
      <c r="Q58" s="14"/>
      <c r="R58" s="14"/>
    </row>
    <row r="59" spans="1:18" hidden="1" x14ac:dyDescent="0.45">
      <c r="A59" s="3" t="s">
        <v>97</v>
      </c>
      <c r="B59" s="3" t="str">
        <f>Tableau115[[#This Row],[Prénom ]]&amp;" "&amp;Tableau115[[#This Row],[Noms ]]</f>
        <v>Jean-Clair Boulet</v>
      </c>
      <c r="C59" s="3" t="str">
        <f>Tableau115[[#This Row],[Noms ]]&amp;", "&amp;Tableau115[[#This Row],[Prénom ]]</f>
        <v>Boulet, Jean-Clair</v>
      </c>
      <c r="D59" s="1" t="s">
        <v>102</v>
      </c>
      <c r="E59" s="1" t="s">
        <v>103</v>
      </c>
      <c r="F59" s="15"/>
      <c r="G59" s="49"/>
      <c r="H59" s="50">
        <f>IF(ISNA(VLOOKUP($C59,Atelier1!$B:$Z,H$1,0)),0,VLOOKUP($C59,Atelier1!$B:$Z,H$1,FALSE))</f>
        <v>0</v>
      </c>
      <c r="I59" s="49"/>
      <c r="J59" s="127"/>
      <c r="K59" s="14"/>
      <c r="L59" s="14"/>
      <c r="M59" s="136"/>
      <c r="N59" s="14"/>
      <c r="O59" s="14"/>
      <c r="P59" s="14"/>
      <c r="Q59" s="14"/>
      <c r="R59" s="14"/>
    </row>
    <row r="60" spans="1:18" hidden="1" x14ac:dyDescent="0.45">
      <c r="A60" s="3" t="s">
        <v>165</v>
      </c>
      <c r="B60" s="3" t="str">
        <f>Tableau115[[#This Row],[Prénom ]]&amp;" "&amp;Tableau115[[#This Row],[Noms ]]</f>
        <v>Jean-Denis Bérubé</v>
      </c>
      <c r="C60" s="3" t="str">
        <f>Tableau115[[#This Row],[Noms ]]&amp;", "&amp;Tableau115[[#This Row],[Prénom ]]</f>
        <v>Bérubé, Jean-Denis</v>
      </c>
      <c r="D60" s="1" t="s">
        <v>169</v>
      </c>
      <c r="E60" s="1" t="s">
        <v>170</v>
      </c>
      <c r="F60" s="15"/>
      <c r="G60" s="49" t="s">
        <v>266</v>
      </c>
      <c r="H60" s="50">
        <f>IF(ISNA(VLOOKUP($C60,Atelier1!$B:$Z,H$1,0)),0,VLOOKUP($C60,Atelier1!$B:$Z,H$1,FALSE))</f>
        <v>0</v>
      </c>
      <c r="I60" s="49"/>
      <c r="J60" s="126"/>
      <c r="K60" s="14"/>
      <c r="L60" s="14"/>
      <c r="M60" s="136"/>
      <c r="N60" s="14"/>
      <c r="O60" s="14"/>
      <c r="P60" s="14"/>
      <c r="Q60" s="14"/>
      <c r="R60" s="14"/>
    </row>
    <row r="61" spans="1:18" hidden="1" x14ac:dyDescent="0.45">
      <c r="A61" s="3" t="s">
        <v>147</v>
      </c>
      <c r="B61" s="3" t="str">
        <f>Tableau115[[#This Row],[Prénom ]]&amp;" "&amp;Tableau115[[#This Row],[Noms ]]</f>
        <v>Jean-François Landry</v>
      </c>
      <c r="C61" s="3" t="str">
        <f>Tableau115[[#This Row],[Noms ]]&amp;", "&amp;Tableau115[[#This Row],[Prénom ]]</f>
        <v>Landry, Jean-François</v>
      </c>
      <c r="D61" s="1" t="s">
        <v>106</v>
      </c>
      <c r="E61" s="1" t="s">
        <v>149</v>
      </c>
      <c r="F61" s="15"/>
      <c r="G61" s="49"/>
      <c r="H61" s="50">
        <f>IF(ISNA(VLOOKUP($C61,Atelier1!$B:$Z,H$1,0)),0,VLOOKUP($C61,Atelier1!$B:$Z,H$1,FALSE))</f>
        <v>0</v>
      </c>
      <c r="I61" s="49"/>
      <c r="J61" s="127"/>
      <c r="K61" s="14"/>
      <c r="L61" s="14"/>
      <c r="M61" s="136"/>
      <c r="N61" s="14"/>
      <c r="O61" s="14"/>
      <c r="P61" s="14"/>
      <c r="Q61" s="14"/>
      <c r="R61" s="14"/>
    </row>
    <row r="62" spans="1:18" hidden="1" x14ac:dyDescent="0.45">
      <c r="A62" s="3" t="s">
        <v>220</v>
      </c>
      <c r="B62" s="3" t="str">
        <f>Tableau115[[#This Row],[Prénom ]]&amp;" "&amp;Tableau115[[#This Row],[Noms ]]</f>
        <v>Jean-Marie Poirier</v>
      </c>
      <c r="C62" s="3" t="str">
        <f>Tableau115[[#This Row],[Noms ]]&amp;", "&amp;Tableau115[[#This Row],[Prénom ]]</f>
        <v>Poirier, Jean-Marie</v>
      </c>
      <c r="D62" s="1" t="s">
        <v>221</v>
      </c>
      <c r="E62" s="1" t="s">
        <v>222</v>
      </c>
      <c r="F62" s="15"/>
      <c r="G62" s="49"/>
      <c r="H62" s="50">
        <f>IF(ISNA(VLOOKUP($C62,Atelier1!$B:$Z,H$1,0)),0,VLOOKUP($C62,Atelier1!$B:$Z,H$1,FALSE))</f>
        <v>0</v>
      </c>
      <c r="I62" s="49"/>
      <c r="J62" s="126"/>
      <c r="K62" s="14"/>
      <c r="L62" s="14"/>
      <c r="M62" s="136"/>
      <c r="N62" s="14"/>
      <c r="O62" s="14"/>
      <c r="P62" s="14"/>
      <c r="Q62" s="14"/>
      <c r="R62" s="14"/>
    </row>
    <row r="63" spans="1:18" hidden="1" x14ac:dyDescent="0.45">
      <c r="A63" s="3" t="s">
        <v>70</v>
      </c>
      <c r="B63" s="3" t="str">
        <f>Tableau115[[#This Row],[Prénom ]]&amp;" "&amp;Tableau115[[#This Row],[Noms ]]</f>
        <v>Jean-Martin Villeneuve</v>
      </c>
      <c r="C63" s="3" t="str">
        <f>Tableau115[[#This Row],[Noms ]]&amp;", "&amp;Tableau115[[#This Row],[Prénom ]]</f>
        <v>Villeneuve, Jean-Martin</v>
      </c>
      <c r="D63" s="1" t="s">
        <v>71</v>
      </c>
      <c r="E63" s="1" t="s">
        <v>72</v>
      </c>
      <c r="F63" s="15"/>
      <c r="G63" s="49"/>
      <c r="H63" s="50">
        <f>IF(ISNA(VLOOKUP($C63,Atelier1!$B:$Z,H$1,0)),0,VLOOKUP($C63,Atelier1!$B:$Z,H$1,FALSE))</f>
        <v>0</v>
      </c>
      <c r="I63" s="49"/>
      <c r="J63" s="127"/>
      <c r="K63" s="14"/>
      <c r="L63" s="14"/>
      <c r="M63" s="136"/>
      <c r="N63" s="14"/>
      <c r="O63" s="14"/>
      <c r="P63" s="14"/>
      <c r="Q63" s="14"/>
      <c r="R63" s="14"/>
    </row>
    <row r="64" spans="1:18" hidden="1" x14ac:dyDescent="0.45">
      <c r="A64" s="3" t="s">
        <v>232</v>
      </c>
      <c r="B64" s="3" t="str">
        <f>Tableau115[[#This Row],[Prénom ]]&amp;" "&amp;Tableau115[[#This Row],[Noms ]]</f>
        <v>Jeanne D'arc Chouinard</v>
      </c>
      <c r="C64" s="3" t="str">
        <f>Tableau115[[#This Row],[Noms ]]&amp;", "&amp;Tableau115[[#This Row],[Prénom ]]</f>
        <v>Chouinard, Jeanne D'arc</v>
      </c>
      <c r="D64" s="1" t="s">
        <v>235</v>
      </c>
      <c r="E64" s="1" t="s">
        <v>236</v>
      </c>
      <c r="F64" s="15"/>
      <c r="G64" s="49"/>
      <c r="H64" s="50">
        <f>IF(ISNA(VLOOKUP($C64,Atelier1!$B:$Z,H$1,0)),0,VLOOKUP($C64,Atelier1!$B:$Z,H$1,FALSE))</f>
        <v>0</v>
      </c>
      <c r="I64" s="49"/>
      <c r="J64" s="126"/>
      <c r="K64" s="14"/>
      <c r="L64" s="14"/>
      <c r="M64" s="136"/>
      <c r="N64" s="14"/>
      <c r="O64" s="14"/>
      <c r="P64" s="14"/>
      <c r="Q64" s="14"/>
      <c r="R64" s="14"/>
    </row>
    <row r="65" spans="1:18" hidden="1" x14ac:dyDescent="0.45">
      <c r="A65" s="10" t="s">
        <v>70</v>
      </c>
      <c r="B65" s="10" t="str">
        <f>Tableau115[[#This Row],[Prénom ]]&amp;" "&amp;Tableau115[[#This Row],[Noms ]]</f>
        <v>Joëlle Gauthier</v>
      </c>
      <c r="C65" s="10" t="str">
        <f>Tableau115[[#This Row],[Noms ]]&amp;", "&amp;Tableau115[[#This Row],[Prénom ]]</f>
        <v>Gauthier, Joëlle</v>
      </c>
      <c r="D65" s="11" t="s">
        <v>8</v>
      </c>
      <c r="E65" s="11" t="s">
        <v>73</v>
      </c>
      <c r="F65" s="38">
        <v>1</v>
      </c>
      <c r="G65" s="51"/>
      <c r="H65" s="52">
        <f>IF(ISNA(VLOOKUP($C65,Atelier1!$B:$Z,H$1,0)),0,VLOOKUP($C65,Atelier1!$B:$Z,H$1,FALSE))</f>
        <v>0</v>
      </c>
      <c r="I65" s="51"/>
      <c r="J65" s="127"/>
      <c r="K65" s="14"/>
      <c r="L65" s="14"/>
      <c r="M65" s="136"/>
      <c r="N65" s="14"/>
      <c r="O65" s="14"/>
      <c r="P65" s="14"/>
      <c r="Q65" s="14"/>
      <c r="R65" s="14"/>
    </row>
    <row r="66" spans="1:18" hidden="1" x14ac:dyDescent="0.45">
      <c r="A66" s="3" t="s">
        <v>193</v>
      </c>
      <c r="B66" s="3" t="str">
        <f>Tableau115[[#This Row],[Prénom ]]&amp;" "&amp;Tableau115[[#This Row],[Noms ]]</f>
        <v>Johanne Castonguay</v>
      </c>
      <c r="C66" s="3" t="str">
        <f>Tableau115[[#This Row],[Noms ]]&amp;", "&amp;Tableau115[[#This Row],[Prénom ]]</f>
        <v>Castonguay, Johanne</v>
      </c>
      <c r="D66" s="1" t="s">
        <v>199</v>
      </c>
      <c r="E66" s="1" t="s">
        <v>200</v>
      </c>
      <c r="F66" s="15"/>
      <c r="G66" s="49"/>
      <c r="H66" s="50">
        <f>IF(ISNA(VLOOKUP($C66,Atelier1!$B:$Z,H$1,0)),0,VLOOKUP($C66,Atelier1!$B:$Z,H$1,FALSE))</f>
        <v>0</v>
      </c>
      <c r="I66" s="49"/>
      <c r="J66" s="126"/>
      <c r="K66" s="14"/>
      <c r="L66" s="14"/>
      <c r="M66" s="136"/>
      <c r="N66" s="14"/>
      <c r="O66" s="14"/>
      <c r="P66" s="14"/>
      <c r="Q66" s="14"/>
      <c r="R66" s="14"/>
    </row>
    <row r="67" spans="1:18" ht="28.5" hidden="1" x14ac:dyDescent="0.45">
      <c r="A67" s="16" t="s">
        <v>115</v>
      </c>
      <c r="B67" s="16" t="str">
        <f>Tableau115[[#This Row],[Prénom ]]&amp;" "&amp;Tableau115[[#This Row],[Noms ]]</f>
        <v>Josée Beaulieu</v>
      </c>
      <c r="C67" s="16" t="str">
        <f>Tableau115[[#This Row],[Noms ]]&amp;", "&amp;Tableau115[[#This Row],[Prénom ]]</f>
        <v>Beaulieu, Josée</v>
      </c>
      <c r="D67" s="1" t="s">
        <v>122</v>
      </c>
      <c r="E67" s="1" t="s">
        <v>123</v>
      </c>
      <c r="F67" s="15"/>
      <c r="G67" s="49"/>
      <c r="H67" s="50">
        <f>IF(ISNA(VLOOKUP($C67,Atelier1!$B:$Z,H$1,0)),0,VLOOKUP($C67,Atelier1!$B:$Z,H$1,FALSE))</f>
        <v>0</v>
      </c>
      <c r="I67" s="49"/>
      <c r="J67" s="127"/>
      <c r="K67" s="14"/>
      <c r="L67" s="14"/>
      <c r="M67" s="136"/>
      <c r="N67" s="14"/>
      <c r="O67" s="14"/>
      <c r="P67" s="14"/>
      <c r="Q67" s="14"/>
      <c r="R67" s="14"/>
    </row>
    <row r="68" spans="1:18" hidden="1" x14ac:dyDescent="0.45">
      <c r="A68" s="3" t="s">
        <v>165</v>
      </c>
      <c r="B68" s="3" t="str">
        <f>Tableau115[[#This Row],[Prénom ]]&amp;" "&amp;Tableau115[[#This Row],[Noms ]]</f>
        <v xml:space="preserve">Josée Bélanger </v>
      </c>
      <c r="C68" s="3" t="str">
        <f>Tableau115[[#This Row],[Noms ]]&amp;", "&amp;Tableau115[[#This Row],[Prénom ]]</f>
        <v>Bélanger , Josée</v>
      </c>
      <c r="D68" s="1" t="s">
        <v>172</v>
      </c>
      <c r="E68" s="1" t="s">
        <v>123</v>
      </c>
      <c r="F68" s="15"/>
      <c r="G68" s="49"/>
      <c r="H68" s="50">
        <f>IF(ISNA(VLOOKUP($C68,Atelier1!$B:$Z,H$1,0)),0,VLOOKUP($C68,Atelier1!$B:$Z,H$1,FALSE))</f>
        <v>0</v>
      </c>
      <c r="I68" s="49"/>
      <c r="J68" s="126"/>
      <c r="K68" s="14"/>
      <c r="L68" s="14"/>
      <c r="M68" s="136"/>
      <c r="N68" s="14"/>
      <c r="O68" s="14"/>
      <c r="P68" s="14"/>
      <c r="Q68" s="14"/>
      <c r="R68" s="14"/>
    </row>
    <row r="69" spans="1:18" hidden="1" x14ac:dyDescent="0.45">
      <c r="A69" s="3" t="s">
        <v>232</v>
      </c>
      <c r="B69" s="3" t="str">
        <f>Tableau115[[#This Row],[Prénom ]]&amp;" "&amp;Tableau115[[#This Row],[Noms ]]</f>
        <v>Jules Lévesque</v>
      </c>
      <c r="C69" s="3" t="str">
        <f>Tableau115[[#This Row],[Noms ]]&amp;", "&amp;Tableau115[[#This Row],[Prénom ]]</f>
        <v>Lévesque, Jules</v>
      </c>
      <c r="D69" s="1" t="s">
        <v>186</v>
      </c>
      <c r="E69" s="1" t="s">
        <v>233</v>
      </c>
      <c r="F69" s="15"/>
      <c r="G69" s="49"/>
      <c r="H69" s="50">
        <f>IF(ISNA(VLOOKUP($C69,Atelier1!$B:$Z,H$1,0)),0,VLOOKUP($C69,Atelier1!$B:$Z,H$1,FALSE))</f>
        <v>0</v>
      </c>
      <c r="I69" s="49" t="s">
        <v>251</v>
      </c>
      <c r="J69" s="106" t="s">
        <v>318</v>
      </c>
      <c r="K69" s="14" t="s">
        <v>291</v>
      </c>
      <c r="L69" s="14" t="s">
        <v>295</v>
      </c>
      <c r="M69" s="136"/>
      <c r="N69" s="14"/>
      <c r="O69" s="14"/>
      <c r="P69" s="14"/>
      <c r="Q69" s="14"/>
      <c r="R69" s="14"/>
    </row>
    <row r="70" spans="1:18" hidden="1" x14ac:dyDescent="0.45">
      <c r="A70" s="3" t="s">
        <v>2</v>
      </c>
      <c r="B70" s="3" t="str">
        <f>Tableau115[[#This Row],[Prénom ]]&amp;" "&amp;Tableau115[[#This Row],[Noms ]]</f>
        <v>Julie Gauthier</v>
      </c>
      <c r="C70" s="3" t="str">
        <f>Tableau115[[#This Row],[Noms ]]&amp;", "&amp;Tableau115[[#This Row],[Prénom ]]</f>
        <v>Gauthier, Julie</v>
      </c>
      <c r="D70" s="1" t="s">
        <v>8</v>
      </c>
      <c r="E70" s="1" t="s">
        <v>9</v>
      </c>
      <c r="F70" s="15"/>
      <c r="G70" s="49" t="s">
        <v>266</v>
      </c>
      <c r="H70" s="50">
        <f>IF(ISNA(VLOOKUP($C70,Atelier1!$B:$Z,H$1,0)),0,VLOOKUP($C70,Atelier1!$B:$Z,H$1,FALSE))</f>
        <v>0</v>
      </c>
      <c r="I70" s="49"/>
      <c r="J70" s="126"/>
      <c r="K70" s="14"/>
      <c r="L70" s="14"/>
      <c r="M70" s="136"/>
      <c r="N70" s="14"/>
      <c r="O70" s="14"/>
      <c r="P70" s="14"/>
      <c r="Q70" s="14"/>
      <c r="R70" s="14"/>
    </row>
    <row r="71" spans="1:18" hidden="1" x14ac:dyDescent="0.45">
      <c r="A71" s="3" t="s">
        <v>224</v>
      </c>
      <c r="B71" s="3" t="str">
        <f>Tableau115[[#This Row],[Prénom ]]&amp;" "&amp;Tableau115[[#This Row],[Noms ]]</f>
        <v>July Lévesque</v>
      </c>
      <c r="C71" s="3" t="str">
        <f>Tableau115[[#This Row],[Noms ]]&amp;", "&amp;Tableau115[[#This Row],[Prénom ]]</f>
        <v>Lévesque, July</v>
      </c>
      <c r="D71" s="1" t="s">
        <v>186</v>
      </c>
      <c r="E71" s="1" t="s">
        <v>230</v>
      </c>
      <c r="F71" s="15"/>
      <c r="G71" s="49"/>
      <c r="H71" s="50">
        <f>IF(ISNA(VLOOKUP($C71,Atelier1!$B:$Z,H$1,0)),0,VLOOKUP($C71,Atelier1!$B:$Z,H$1,FALSE))</f>
        <v>0</v>
      </c>
      <c r="I71" s="49"/>
      <c r="J71" s="127"/>
      <c r="K71" s="14"/>
      <c r="L71" s="14"/>
      <c r="M71" s="136"/>
      <c r="N71" s="14"/>
      <c r="O71" s="14"/>
      <c r="P71" s="14"/>
      <c r="Q71" s="14"/>
      <c r="R71" s="14"/>
    </row>
    <row r="72" spans="1:18" hidden="1" x14ac:dyDescent="0.45">
      <c r="A72" s="3" t="s">
        <v>232</v>
      </c>
      <c r="B72" s="3" t="str">
        <f>Tableau115[[#This Row],[Prénom ]]&amp;" "&amp;Tableau115[[#This Row],[Noms ]]</f>
        <v>Kathleen Soucy</v>
      </c>
      <c r="C72" s="3" t="str">
        <f>Tableau115[[#This Row],[Noms ]]&amp;", "&amp;Tableau115[[#This Row],[Prénom ]]</f>
        <v>Soucy, Kathleen</v>
      </c>
      <c r="D72" s="1" t="s">
        <v>167</v>
      </c>
      <c r="E72" s="1" t="s">
        <v>234</v>
      </c>
      <c r="F72" s="15"/>
      <c r="G72" s="49"/>
      <c r="H72" s="50">
        <f>IF(ISNA(VLOOKUP($C72,Atelier1!$B:$Z,H$1,0)),0,VLOOKUP($C72,Atelier1!$B:$Z,H$1,FALSE))</f>
        <v>0</v>
      </c>
      <c r="I72" s="49"/>
      <c r="J72" s="126"/>
      <c r="K72" s="14"/>
      <c r="L72" s="14"/>
      <c r="M72" s="136"/>
      <c r="N72" s="14"/>
      <c r="O72" s="14"/>
      <c r="P72" s="14"/>
      <c r="Q72" s="14"/>
      <c r="R72" s="14"/>
    </row>
    <row r="73" spans="1:18" hidden="1" x14ac:dyDescent="0.45">
      <c r="A73" s="3" t="s">
        <v>2</v>
      </c>
      <c r="B73" s="3" t="str">
        <f>Tableau115[[#This Row],[Prénom ]]&amp;" "&amp;Tableau115[[#This Row],[Noms ]]</f>
        <v>Kathy St-Pierre</v>
      </c>
      <c r="C73" s="3" t="str">
        <f>Tableau115[[#This Row],[Noms ]]&amp;", "&amp;Tableau115[[#This Row],[Prénom ]]</f>
        <v>St-Pierre, Kathy</v>
      </c>
      <c r="D73" s="1" t="s">
        <v>5</v>
      </c>
      <c r="E73" s="1" t="s">
        <v>6</v>
      </c>
      <c r="F73" s="15"/>
      <c r="G73" s="49"/>
      <c r="H73" s="50">
        <f>IF(ISNA(VLOOKUP($C73,Atelier1!$B:$Z,H$1,0)),0,VLOOKUP($C73,Atelier1!$B:$Z,H$1,FALSE))</f>
        <v>0</v>
      </c>
      <c r="I73" s="49" t="s">
        <v>251</v>
      </c>
      <c r="J73" s="130" t="s">
        <v>286</v>
      </c>
      <c r="K73" s="14" t="s">
        <v>291</v>
      </c>
      <c r="L73" s="14" t="s">
        <v>295</v>
      </c>
      <c r="M73" s="136"/>
      <c r="N73" s="14"/>
      <c r="O73" s="14"/>
      <c r="P73" s="14"/>
      <c r="Q73" s="14"/>
      <c r="R73" s="14"/>
    </row>
    <row r="74" spans="1:18" hidden="1" x14ac:dyDescent="0.45">
      <c r="A74" s="3" t="s">
        <v>173</v>
      </c>
      <c r="B74" s="3" t="str">
        <f>Tableau115[[#This Row],[Prénom ]]&amp;" "&amp;Tableau115[[#This Row],[Noms ]]</f>
        <v>Linda Blouin</v>
      </c>
      <c r="C74" s="3" t="str">
        <f>Tableau115[[#This Row],[Noms ]]&amp;", "&amp;Tableau115[[#This Row],[Prénom ]]</f>
        <v>Blouin, Linda</v>
      </c>
      <c r="D74" s="1" t="s">
        <v>179</v>
      </c>
      <c r="E74" s="1" t="s">
        <v>180</v>
      </c>
      <c r="F74" s="15"/>
      <c r="G74" s="49"/>
      <c r="H74" s="50">
        <f>IF(ISNA(VLOOKUP($C74,Atelier1!$B:$Z,H$1,0)),0,VLOOKUP($C74,Atelier1!$B:$Z,H$1,FALSE))</f>
        <v>0</v>
      </c>
      <c r="I74" s="49"/>
      <c r="J74" s="126"/>
      <c r="K74" s="14"/>
      <c r="L74" s="14"/>
      <c r="M74" s="136"/>
      <c r="N74" s="14"/>
      <c r="O74" s="14"/>
      <c r="P74" s="14"/>
      <c r="Q74" s="14"/>
      <c r="R74" s="14"/>
    </row>
    <row r="75" spans="1:18" hidden="1" x14ac:dyDescent="0.45">
      <c r="A75" s="3" t="s">
        <v>158</v>
      </c>
      <c r="B75" s="3" t="str">
        <f>Tableau115[[#This Row],[Prénom ]]&amp;" "&amp;Tableau115[[#This Row],[Noms ]]</f>
        <v>Lise Élement</v>
      </c>
      <c r="C75" s="3" t="str">
        <f>Tableau115[[#This Row],[Noms ]]&amp;", "&amp;Tableau115[[#This Row],[Prénom ]]</f>
        <v>Élement, Lise</v>
      </c>
      <c r="D75" s="1" t="s">
        <v>159</v>
      </c>
      <c r="E75" s="1" t="s">
        <v>160</v>
      </c>
      <c r="F75" s="15"/>
      <c r="G75" s="49" t="s">
        <v>266</v>
      </c>
      <c r="H75" s="50">
        <f>IF(ISNA(VLOOKUP($C75,Atelier1!$B:$Z,H$1,0)),0,VLOOKUP($C75,Atelier1!$B:$Z,H$1,FALSE))</f>
        <v>0</v>
      </c>
      <c r="I75" s="49"/>
      <c r="J75" s="127"/>
      <c r="K75" s="14"/>
      <c r="L75" s="14"/>
      <c r="M75" s="136"/>
      <c r="N75" s="14"/>
      <c r="O75" s="14"/>
      <c r="P75" s="14"/>
      <c r="Q75" s="14"/>
      <c r="R75" s="14"/>
    </row>
    <row r="76" spans="1:18" hidden="1" x14ac:dyDescent="0.45">
      <c r="A76" s="10" t="s">
        <v>206</v>
      </c>
      <c r="B76" s="10" t="str">
        <f>Tableau115[[#This Row],[Prénom ]]&amp;" "&amp;Tableau115[[#This Row],[Noms ]]</f>
        <v>Louis Tremblay</v>
      </c>
      <c r="C76" s="10" t="str">
        <f>Tableau115[[#This Row],[Noms ]]&amp;", "&amp;Tableau115[[#This Row],[Prénom ]]</f>
        <v>Tremblay, Louis</v>
      </c>
      <c r="D76" s="11" t="s">
        <v>119</v>
      </c>
      <c r="E76" s="11" t="s">
        <v>210</v>
      </c>
      <c r="F76" s="38">
        <v>1</v>
      </c>
      <c r="G76" s="51" t="s">
        <v>57</v>
      </c>
      <c r="H76" s="52">
        <f>IF(ISNA(VLOOKUP($C76,Atelier1!$B:$Z,H$1,0)),0,VLOOKUP($C76,Atelier1!$B:$Z,H$1,FALSE))</f>
        <v>0</v>
      </c>
      <c r="I76" s="51"/>
      <c r="J76" s="126"/>
      <c r="K76" s="14"/>
      <c r="L76" s="14"/>
      <c r="M76" s="136"/>
      <c r="N76" s="14"/>
      <c r="O76" s="14"/>
      <c r="P76" s="14"/>
      <c r="Q76" s="14"/>
      <c r="R76" s="14"/>
    </row>
    <row r="77" spans="1:18" x14ac:dyDescent="0.45">
      <c r="A77" s="3" t="s">
        <v>60</v>
      </c>
      <c r="B77" s="3" t="str">
        <f>Tableau115[[#This Row],[Prénom ]]&amp;" "&amp;Tableau115[[#This Row],[Noms ]]</f>
        <v>Louise Chapados</v>
      </c>
      <c r="C77" s="3" t="str">
        <f>Tableau115[[#This Row],[Noms ]]&amp;", "&amp;Tableau115[[#This Row],[Prénom ]]</f>
        <v>Chapados, Louise</v>
      </c>
      <c r="D77" s="1" t="s">
        <v>61</v>
      </c>
      <c r="E77" s="1" t="s">
        <v>62</v>
      </c>
      <c r="F77" s="15"/>
      <c r="G77" s="49"/>
      <c r="H77" s="50">
        <f>IF(ISNA(VLOOKUP($C77,Atelier1!$B:$Z,H$1,0)),0,VLOOKUP($C77,Atelier1!$B:$Z,H$1,FALSE))</f>
        <v>0</v>
      </c>
      <c r="I77" s="49" t="s">
        <v>251</v>
      </c>
      <c r="J77" s="106" t="s">
        <v>313</v>
      </c>
      <c r="K77" s="14" t="s">
        <v>291</v>
      </c>
      <c r="L77" s="14">
        <v>1</v>
      </c>
      <c r="M77" s="136"/>
      <c r="N77" s="14"/>
      <c r="O77" s="14"/>
      <c r="P77" s="14"/>
      <c r="Q77" s="136" t="s">
        <v>291</v>
      </c>
      <c r="R77" s="14">
        <v>1</v>
      </c>
    </row>
    <row r="78" spans="1:18" ht="28.5" hidden="1" x14ac:dyDescent="0.45">
      <c r="A78" s="16" t="s">
        <v>115</v>
      </c>
      <c r="B78" s="16" t="str">
        <f>Tableau115[[#This Row],[Prénom ]]&amp;" "&amp;Tableau115[[#This Row],[Noms ]]</f>
        <v>Louise Martel</v>
      </c>
      <c r="C78" s="16" t="str">
        <f>Tableau115[[#This Row],[Noms ]]&amp;", "&amp;Tableau115[[#This Row],[Prénom ]]</f>
        <v>Martel, Louise</v>
      </c>
      <c r="D78" s="1" t="s">
        <v>128</v>
      </c>
      <c r="E78" s="1" t="s">
        <v>62</v>
      </c>
      <c r="F78" s="15"/>
      <c r="G78" s="49"/>
      <c r="H78" s="50">
        <f>IF(ISNA(VLOOKUP($C78,Atelier1!$B:$Z,H$1,0)),0,VLOOKUP($C78,Atelier1!$B:$Z,H$1,FALSE))</f>
        <v>0</v>
      </c>
      <c r="I78" s="49"/>
      <c r="J78" s="126"/>
      <c r="K78" s="14"/>
      <c r="L78" s="14"/>
      <c r="M78" s="136"/>
      <c r="N78" s="14"/>
      <c r="O78" s="14"/>
      <c r="P78" s="14"/>
      <c r="Q78" s="14"/>
      <c r="R78" s="14"/>
    </row>
    <row r="79" spans="1:18" hidden="1" x14ac:dyDescent="0.45">
      <c r="A79" s="3" t="s">
        <v>185</v>
      </c>
      <c r="B79" s="3" t="str">
        <f>Tableau115[[#This Row],[Prénom ]]&amp;" "&amp;Tableau115[[#This Row],[Noms ]]</f>
        <v>Luce Lévesque</v>
      </c>
      <c r="C79" s="3" t="str">
        <f>Tableau115[[#This Row],[Noms ]]&amp;", "&amp;Tableau115[[#This Row],[Prénom ]]</f>
        <v>Lévesque, Luce</v>
      </c>
      <c r="D79" s="1" t="s">
        <v>186</v>
      </c>
      <c r="E79" s="1" t="s">
        <v>187</v>
      </c>
      <c r="F79" s="15"/>
      <c r="G79" s="49"/>
      <c r="H79" s="50">
        <f>IF(ISNA(VLOOKUP($C79,Atelier1!$B:$Z,H$1,0)),0,VLOOKUP($C79,Atelier1!$B:$Z,H$1,FALSE))</f>
        <v>0</v>
      </c>
      <c r="I79" s="49"/>
      <c r="J79" s="127"/>
      <c r="K79" s="14"/>
      <c r="L79" s="14"/>
      <c r="M79" s="136"/>
      <c r="N79" s="14"/>
      <c r="O79" s="14"/>
      <c r="P79" s="14"/>
      <c r="Q79" s="14"/>
      <c r="R79" s="14"/>
    </row>
    <row r="80" spans="1:18" hidden="1" x14ac:dyDescent="0.45">
      <c r="A80" s="3" t="s">
        <v>130</v>
      </c>
      <c r="B80" s="3" t="str">
        <f>Tableau115[[#This Row],[Prénom ]]&amp;" "&amp;Tableau115[[#This Row],[Noms ]]</f>
        <v>Lyne Fournier</v>
      </c>
      <c r="C80" s="3" t="str">
        <f>Tableau115[[#This Row],[Noms ]]&amp;", "&amp;Tableau115[[#This Row],[Prénom ]]</f>
        <v>Fournier, Lyne</v>
      </c>
      <c r="D80" s="1" t="s">
        <v>54</v>
      </c>
      <c r="E80" s="1" t="s">
        <v>139</v>
      </c>
      <c r="F80" s="15"/>
      <c r="G80" s="49"/>
      <c r="H80" s="50">
        <f>IF(ISNA(VLOOKUP($C80,Atelier1!$B:$Z,H$1,0)),0,VLOOKUP($C80,Atelier1!$B:$Z,H$1,FALSE))</f>
        <v>0</v>
      </c>
      <c r="I80" s="49"/>
      <c r="J80" s="126"/>
      <c r="K80" s="14"/>
      <c r="L80" s="14"/>
      <c r="M80" s="136"/>
      <c r="N80" s="14"/>
      <c r="O80" s="14"/>
      <c r="P80" s="14"/>
      <c r="Q80" s="14"/>
      <c r="R80" s="14"/>
    </row>
    <row r="81" spans="1:18" hidden="1" x14ac:dyDescent="0.45">
      <c r="A81" s="3" t="s">
        <v>144</v>
      </c>
      <c r="B81" s="3" t="str">
        <f>Tableau115[[#This Row],[Prénom ]]&amp;" "&amp;Tableau115[[#This Row],[Noms ]]</f>
        <v>Lyne Girard</v>
      </c>
      <c r="C81" s="3" t="str">
        <f>Tableau115[[#This Row],[Noms ]]&amp;", "&amp;Tableau115[[#This Row],[Prénom ]]</f>
        <v>Girard, Lyne</v>
      </c>
      <c r="D81" s="1" t="s">
        <v>24</v>
      </c>
      <c r="E81" s="1" t="s">
        <v>139</v>
      </c>
      <c r="F81" s="15"/>
      <c r="G81" s="49"/>
      <c r="H81" s="50">
        <f>IF(ISNA(VLOOKUP($C81,Atelier1!$B:$Z,H$1,0)),0,VLOOKUP($C81,Atelier1!$B:$Z,H$1,FALSE))</f>
        <v>0</v>
      </c>
      <c r="I81" s="49" t="s">
        <v>251</v>
      </c>
      <c r="J81" s="106" t="s">
        <v>314</v>
      </c>
      <c r="K81" s="14" t="s">
        <v>291</v>
      </c>
      <c r="L81" s="14"/>
      <c r="M81" s="136"/>
      <c r="N81" s="14"/>
      <c r="O81" s="14"/>
      <c r="P81" s="14"/>
      <c r="Q81" s="14" t="s">
        <v>266</v>
      </c>
      <c r="R81" s="14" t="s">
        <v>266</v>
      </c>
    </row>
    <row r="82" spans="1:18" hidden="1" x14ac:dyDescent="0.45">
      <c r="A82" s="3" t="s">
        <v>23</v>
      </c>
      <c r="B82" s="3" t="str">
        <f>Tableau115[[#This Row],[Prénom ]]&amp;" "&amp;Tableau115[[#This Row],[Noms ]]</f>
        <v>M.-Paul Gagné</v>
      </c>
      <c r="C82" s="3" t="str">
        <f>Tableau115[[#This Row],[Noms ]]&amp;", "&amp;Tableau115[[#This Row],[Prénom ]]</f>
        <v>Gagné, M.-Paul</v>
      </c>
      <c r="D82" s="1" t="s">
        <v>29</v>
      </c>
      <c r="E82" s="1" t="s">
        <v>30</v>
      </c>
      <c r="F82" s="15"/>
      <c r="G82" s="49"/>
      <c r="H82" s="50">
        <f>IF(ISNA(VLOOKUP($C82,Atelier1!$B:$Z,H$1,0)),0,VLOOKUP($C82,Atelier1!$B:$Z,H$1,FALSE))</f>
        <v>0</v>
      </c>
      <c r="I82" s="49"/>
      <c r="J82" s="126"/>
      <c r="K82" s="14"/>
      <c r="L82" s="14"/>
      <c r="M82" s="136"/>
      <c r="N82" s="14"/>
      <c r="O82" s="14"/>
      <c r="P82" s="14"/>
      <c r="Q82" s="14"/>
      <c r="R82" s="14"/>
    </row>
    <row r="83" spans="1:18" hidden="1" x14ac:dyDescent="0.45">
      <c r="A83" s="3" t="s">
        <v>35</v>
      </c>
      <c r="B83" s="3" t="str">
        <f>Tableau115[[#This Row],[Prénom ]]&amp;" "&amp;Tableau115[[#This Row],[Noms ]]</f>
        <v>Madeleine Durand</v>
      </c>
      <c r="C83" s="3" t="str">
        <f>Tableau115[[#This Row],[Noms ]]&amp;", "&amp;Tableau115[[#This Row],[Prénom ]]</f>
        <v>Durand, Madeleine</v>
      </c>
      <c r="D83" s="1" t="s">
        <v>38</v>
      </c>
      <c r="E83" s="1" t="s">
        <v>39</v>
      </c>
      <c r="F83" s="15"/>
      <c r="G83" s="49"/>
      <c r="H83" s="50">
        <f>IF(ISNA(VLOOKUP($C83,Atelier1!$B:$Z,H$1,0)),0,VLOOKUP($C83,Atelier1!$B:$Z,H$1,FALSE))</f>
        <v>0</v>
      </c>
      <c r="I83" s="49"/>
      <c r="J83" s="127"/>
      <c r="K83" s="14"/>
      <c r="L83" s="14"/>
      <c r="M83" s="136"/>
      <c r="N83" s="14"/>
      <c r="O83" s="14"/>
      <c r="P83" s="14"/>
      <c r="Q83" s="14"/>
      <c r="R83" s="14"/>
    </row>
    <row r="84" spans="1:18" hidden="1" x14ac:dyDescent="0.45">
      <c r="A84" s="119" t="s">
        <v>224</v>
      </c>
      <c r="B84" s="119" t="str">
        <f>Tableau115[[#This Row],[Prénom ]]&amp;" "&amp;Tableau115[[#This Row],[Noms ]]</f>
        <v>Marc Parent</v>
      </c>
      <c r="C84" s="114" t="str">
        <f>Tableau115[[#This Row],[Noms ]]&amp;", "&amp;Tableau115[[#This Row],[Prénom ]]</f>
        <v>Parent, Marc</v>
      </c>
      <c r="D84" s="115" t="s">
        <v>228</v>
      </c>
      <c r="E84" s="115" t="s">
        <v>205</v>
      </c>
      <c r="F84" s="116">
        <v>1</v>
      </c>
      <c r="G84" s="117"/>
      <c r="H84" s="118">
        <f>IF(ISNA(VLOOKUP($C84,Atelier1!$B:$Z,H$1,0)),0,VLOOKUP($C84,Atelier1!$B:$Z,H$1,FALSE))</f>
        <v>0</v>
      </c>
      <c r="I84" s="117"/>
      <c r="J84" s="126"/>
      <c r="K84" s="14"/>
      <c r="L84" s="14"/>
      <c r="M84" s="136"/>
      <c r="N84" s="14"/>
      <c r="O84" s="14"/>
      <c r="P84" s="14"/>
      <c r="Q84" s="14"/>
      <c r="R84" s="14"/>
    </row>
    <row r="85" spans="1:18" hidden="1" x14ac:dyDescent="0.45">
      <c r="A85" s="3" t="s">
        <v>193</v>
      </c>
      <c r="B85" s="3" t="str">
        <f>Tableau115[[#This Row],[Prénom ]]&amp;" "&amp;Tableau115[[#This Row],[Noms ]]</f>
        <v>Marc Richard</v>
      </c>
      <c r="C85" s="3" t="str">
        <f>Tableau115[[#This Row],[Noms ]]&amp;", "&amp;Tableau115[[#This Row],[Prénom ]]</f>
        <v>Richard, Marc</v>
      </c>
      <c r="D85" s="1" t="s">
        <v>98</v>
      </c>
      <c r="E85" s="1" t="s">
        <v>205</v>
      </c>
      <c r="F85" s="15"/>
      <c r="G85" s="49"/>
      <c r="H85" s="50">
        <f>IF(ISNA(VLOOKUP($C85,Atelier1!$B:$Z,H$1,0)),0,VLOOKUP($C85,Atelier1!$B:$Z,H$1,FALSE))</f>
        <v>0</v>
      </c>
      <c r="I85" s="49"/>
      <c r="J85" s="127"/>
      <c r="K85" s="14"/>
      <c r="L85" s="14"/>
      <c r="M85" s="136"/>
      <c r="N85" s="14"/>
      <c r="O85" s="14"/>
      <c r="P85" s="14"/>
      <c r="Q85" s="14"/>
      <c r="R85" s="14"/>
    </row>
    <row r="86" spans="1:18" hidden="1" x14ac:dyDescent="0.45">
      <c r="A86" s="3" t="s">
        <v>104</v>
      </c>
      <c r="B86" s="3" t="str">
        <f>Tableau115[[#This Row],[Prénom ]]&amp;" "&amp;Tableau115[[#This Row],[Noms ]]</f>
        <v>Marcel Bélanger</v>
      </c>
      <c r="C86" s="3" t="str">
        <f>Tableau115[[#This Row],[Noms ]]&amp;", "&amp;Tableau115[[#This Row],[Prénom ]]</f>
        <v>Bélanger, Marcel</v>
      </c>
      <c r="D86" s="1" t="s">
        <v>105</v>
      </c>
      <c r="E86" s="1" t="s">
        <v>41</v>
      </c>
      <c r="F86" s="15"/>
      <c r="G86" s="49"/>
      <c r="H86" s="50">
        <f>IF(ISNA(VLOOKUP($C86,Atelier1!$B:$Z,H$1,0)),0,VLOOKUP($C86,Atelier1!$B:$Z,H$1,FALSE))</f>
        <v>0</v>
      </c>
      <c r="I86" s="49"/>
      <c r="J86" s="126"/>
      <c r="K86" s="14"/>
      <c r="L86" s="14"/>
      <c r="M86" s="136"/>
      <c r="N86" s="14"/>
      <c r="O86" s="14"/>
      <c r="P86" s="14"/>
      <c r="Q86" s="14"/>
      <c r="R86" s="14"/>
    </row>
    <row r="87" spans="1:18" hidden="1" x14ac:dyDescent="0.45">
      <c r="A87" s="3" t="s">
        <v>35</v>
      </c>
      <c r="B87" s="3" t="str">
        <f>Tableau115[[#This Row],[Prénom ]]&amp;" "&amp;Tableau115[[#This Row],[Noms ]]</f>
        <v>Marcel Dubé</v>
      </c>
      <c r="C87" s="3" t="str">
        <f>Tableau115[[#This Row],[Noms ]]&amp;", "&amp;Tableau115[[#This Row],[Prénom ]]</f>
        <v>Dubé, Marcel</v>
      </c>
      <c r="D87" s="1" t="s">
        <v>40</v>
      </c>
      <c r="E87" s="1" t="s">
        <v>41</v>
      </c>
      <c r="F87" s="15"/>
      <c r="G87" s="49"/>
      <c r="H87" s="50">
        <f>IF(ISNA(VLOOKUP($C87,Atelier1!$B:$Z,H$1,0)),0,VLOOKUP($C87,Atelier1!$B:$Z,H$1,FALSE))</f>
        <v>0</v>
      </c>
      <c r="I87" s="49"/>
      <c r="J87" s="127"/>
      <c r="K87" s="14"/>
      <c r="L87" s="14"/>
      <c r="M87" s="136"/>
      <c r="N87" s="14"/>
      <c r="O87" s="14"/>
      <c r="P87" s="14"/>
      <c r="Q87" s="14"/>
      <c r="R87" s="14"/>
    </row>
    <row r="88" spans="1:18" hidden="1" x14ac:dyDescent="0.45">
      <c r="A88" s="3" t="s">
        <v>23</v>
      </c>
      <c r="B88" s="3" t="str">
        <f>Tableau115[[#This Row],[Prénom ]]&amp;" "&amp;Tableau115[[#This Row],[Noms ]]</f>
        <v>Marian Boulianne</v>
      </c>
      <c r="C88" s="3" t="str">
        <f>Tableau115[[#This Row],[Noms ]]&amp;", "&amp;Tableau115[[#This Row],[Prénom ]]</f>
        <v>Boulianne, Marian</v>
      </c>
      <c r="D88" s="1" t="s">
        <v>31</v>
      </c>
      <c r="E88" s="1" t="s">
        <v>32</v>
      </c>
      <c r="F88" s="15"/>
      <c r="G88" s="49"/>
      <c r="H88" s="50">
        <f>IF(ISNA(VLOOKUP($C88,Atelier1!$B:$Z,H$1,0)),0,VLOOKUP($C88,Atelier1!$B:$Z,H$1,FALSE))</f>
        <v>0</v>
      </c>
      <c r="I88" s="49"/>
      <c r="J88" s="126"/>
      <c r="K88" s="14"/>
      <c r="L88" s="14"/>
      <c r="M88" s="136"/>
      <c r="N88" s="14"/>
      <c r="O88" s="14"/>
      <c r="P88" s="14"/>
      <c r="Q88" s="14"/>
      <c r="R88" s="14"/>
    </row>
    <row r="89" spans="1:18" hidden="1" x14ac:dyDescent="0.45">
      <c r="A89" s="3" t="s">
        <v>44</v>
      </c>
      <c r="B89" s="3" t="str">
        <f>Tableau115[[#This Row],[Prénom ]]&amp;" "&amp;Tableau115[[#This Row],[Noms ]]</f>
        <v>Marie-Élyse Gagnon</v>
      </c>
      <c r="C89" s="3" t="str">
        <f>Tableau115[[#This Row],[Noms ]]&amp;", "&amp;Tableau115[[#This Row],[Prénom ]]</f>
        <v>Gagnon, Marie-Élyse</v>
      </c>
      <c r="D89" s="1" t="s">
        <v>49</v>
      </c>
      <c r="E89" s="1" t="s">
        <v>50</v>
      </c>
      <c r="F89" s="15"/>
      <c r="G89" s="49"/>
      <c r="H89" s="50">
        <f>IF(ISNA(VLOOKUP($C89,Atelier1!$B:$Z,H$1,0)),0,VLOOKUP($C89,Atelier1!$B:$Z,H$1,FALSE))</f>
        <v>0</v>
      </c>
      <c r="I89" s="49"/>
      <c r="J89" s="127"/>
      <c r="K89" s="14"/>
      <c r="L89" s="14"/>
      <c r="M89" s="136"/>
      <c r="N89" s="14"/>
      <c r="O89" s="14"/>
      <c r="P89" s="14"/>
      <c r="Q89" s="14"/>
      <c r="R89" s="14"/>
    </row>
    <row r="90" spans="1:18" hidden="1" x14ac:dyDescent="0.45">
      <c r="A90" s="3" t="s">
        <v>130</v>
      </c>
      <c r="B90" s="3" t="str">
        <f>Tableau115[[#This Row],[Prénom ]]&amp;" "&amp;Tableau115[[#This Row],[Noms ]]</f>
        <v>Marie-France Coulombe</v>
      </c>
      <c r="C90" s="3" t="str">
        <f>Tableau115[[#This Row],[Noms ]]&amp;", "&amp;Tableau115[[#This Row],[Prénom ]]</f>
        <v>Coulombe, Marie-France</v>
      </c>
      <c r="D90" s="1" t="s">
        <v>140</v>
      </c>
      <c r="E90" s="1" t="s">
        <v>141</v>
      </c>
      <c r="F90" s="15"/>
      <c r="G90" s="49"/>
      <c r="H90" s="50">
        <f>IF(ISNA(VLOOKUP($C90,Atelier1!$B:$Z,H$1,0)),0,VLOOKUP($C90,Atelier1!$B:$Z,H$1,FALSE))</f>
        <v>0</v>
      </c>
      <c r="I90" s="49"/>
      <c r="J90" s="126"/>
      <c r="K90" s="14"/>
      <c r="L90" s="14"/>
      <c r="M90" s="136"/>
      <c r="N90" s="14"/>
      <c r="O90" s="14"/>
      <c r="P90" s="14"/>
      <c r="Q90" s="14"/>
      <c r="R90" s="14"/>
    </row>
    <row r="91" spans="1:18" hidden="1" x14ac:dyDescent="0.45">
      <c r="A91" s="3" t="s">
        <v>193</v>
      </c>
      <c r="B91" s="3" t="str">
        <f>Tableau115[[#This Row],[Prénom ]]&amp;" "&amp;Tableau115[[#This Row],[Noms ]]</f>
        <v>Marie-Josée Robinson</v>
      </c>
      <c r="C91" s="3" t="str">
        <f>Tableau115[[#This Row],[Noms ]]&amp;", "&amp;Tableau115[[#This Row],[Prénom ]]</f>
        <v>Robinson, Marie-Josée</v>
      </c>
      <c r="D91" s="1" t="s">
        <v>203</v>
      </c>
      <c r="E91" s="1" t="s">
        <v>204</v>
      </c>
      <c r="F91" s="15"/>
      <c r="G91" s="49"/>
      <c r="H91" s="50">
        <f>IF(ISNA(VLOOKUP($C91,Atelier1!$B:$Z,H$1,0)),0,VLOOKUP($C91,Atelier1!$B:$Z,H$1,FALSE))</f>
        <v>0</v>
      </c>
      <c r="I91" s="49" t="s">
        <v>251</v>
      </c>
      <c r="J91" s="106" t="s">
        <v>319</v>
      </c>
      <c r="K91" s="14" t="s">
        <v>291</v>
      </c>
      <c r="L91" s="14" t="s">
        <v>295</v>
      </c>
      <c r="M91" s="136"/>
      <c r="N91" s="14"/>
      <c r="O91" s="14"/>
      <c r="P91" s="14"/>
      <c r="Q91" s="14"/>
      <c r="R91" s="14"/>
    </row>
    <row r="92" spans="1:18" hidden="1" x14ac:dyDescent="0.45">
      <c r="A92" s="3" t="s">
        <v>173</v>
      </c>
      <c r="B92" s="3" t="str">
        <f>Tableau115[[#This Row],[Prénom ]]&amp;" "&amp;Tableau115[[#This Row],[Noms ]]</f>
        <v>Marie-Lyne Élément</v>
      </c>
      <c r="C92" s="3" t="str">
        <f>Tableau115[[#This Row],[Noms ]]&amp;", "&amp;Tableau115[[#This Row],[Prénom ]]</f>
        <v>Élément, Marie-Lyne</v>
      </c>
      <c r="D92" s="1" t="s">
        <v>176</v>
      </c>
      <c r="E92" s="1" t="s">
        <v>177</v>
      </c>
      <c r="F92" s="15"/>
      <c r="G92" s="49"/>
      <c r="H92" s="50">
        <f>IF(ISNA(VLOOKUP($C92,Atelier1!$B:$Z,H$1,0)),0,VLOOKUP($C92,Atelier1!$B:$Z,H$1,FALSE))</f>
        <v>0</v>
      </c>
      <c r="I92" s="49"/>
      <c r="J92" s="126"/>
      <c r="K92" s="14"/>
      <c r="L92" s="14"/>
      <c r="M92" s="136"/>
      <c r="N92" s="14"/>
      <c r="O92" s="14"/>
      <c r="P92" s="14"/>
      <c r="Q92" s="14"/>
      <c r="R92" s="14"/>
    </row>
    <row r="93" spans="1:18" hidden="1" x14ac:dyDescent="0.45">
      <c r="A93" s="3" t="s">
        <v>70</v>
      </c>
      <c r="B93" s="3" t="str">
        <f>Tableau115[[#This Row],[Prénom ]]&amp;" "&amp;Tableau115[[#This Row],[Noms ]]</f>
        <v>Marie-Noëlle Labonté</v>
      </c>
      <c r="C93" s="3" t="str">
        <f>Tableau115[[#This Row],[Noms ]]&amp;", "&amp;Tableau115[[#This Row],[Prénom ]]</f>
        <v>Labonté, Marie-Noëlle</v>
      </c>
      <c r="D93" s="1" t="s">
        <v>75</v>
      </c>
      <c r="E93" s="1" t="s">
        <v>76</v>
      </c>
      <c r="F93" s="39"/>
      <c r="G93" s="49"/>
      <c r="H93" s="50">
        <f>IF(ISNA(VLOOKUP($C93,Atelier1!$B:$Z,H$1,0)),0,VLOOKUP($C93,Atelier1!$B:$Z,H$1,FALSE))</f>
        <v>0</v>
      </c>
      <c r="I93" s="49"/>
      <c r="J93" s="127"/>
      <c r="K93" s="14"/>
      <c r="L93" s="14"/>
      <c r="M93" s="136"/>
      <c r="N93" s="14"/>
      <c r="O93" s="14"/>
      <c r="P93" s="14"/>
      <c r="Q93" s="14"/>
      <c r="R93" s="14"/>
    </row>
    <row r="94" spans="1:18" hidden="1" x14ac:dyDescent="0.45">
      <c r="A94" s="3" t="s">
        <v>82</v>
      </c>
      <c r="B94" s="3" t="str">
        <f>Tableau115[[#This Row],[Prénom ]]&amp;" "&amp;Tableau115[[#This Row],[Noms ]]</f>
        <v>Marthe Ouellet</v>
      </c>
      <c r="C94" s="3" t="str">
        <f>Tableau115[[#This Row],[Noms ]]&amp;", "&amp;Tableau115[[#This Row],[Prénom ]]</f>
        <v>Ouellet, Marthe</v>
      </c>
      <c r="D94" s="1" t="s">
        <v>83</v>
      </c>
      <c r="E94" s="1" t="s">
        <v>84</v>
      </c>
      <c r="F94" s="15"/>
      <c r="G94" s="49" t="s">
        <v>266</v>
      </c>
      <c r="H94" s="50">
        <f>IF(ISNA(VLOOKUP($C94,Atelier1!$B:$Z,H$1,0)),0,VLOOKUP($C94,Atelier1!$B:$Z,H$1,FALSE))</f>
        <v>0</v>
      </c>
      <c r="I94" s="49"/>
      <c r="J94" s="126"/>
      <c r="K94" s="14"/>
      <c r="L94" s="14"/>
      <c r="M94" s="136"/>
      <c r="N94" s="14"/>
      <c r="O94" s="14"/>
      <c r="P94" s="14"/>
      <c r="Q94" s="14"/>
      <c r="R94" s="14"/>
    </row>
    <row r="95" spans="1:18" ht="28.5" hidden="1" x14ac:dyDescent="0.45">
      <c r="A95" s="16" t="s">
        <v>115</v>
      </c>
      <c r="B95" s="16" t="str">
        <f>Tableau115[[#This Row],[Prénom ]]&amp;" "&amp;Tableau115[[#This Row],[Noms ]]</f>
        <v>Maryse Hovington</v>
      </c>
      <c r="C95" s="16" t="str">
        <f>Tableau115[[#This Row],[Noms ]]&amp;", "&amp;Tableau115[[#This Row],[Prénom ]]</f>
        <v>Hovington, Maryse</v>
      </c>
      <c r="D95" s="1" t="s">
        <v>124</v>
      </c>
      <c r="E95" s="1" t="s">
        <v>125</v>
      </c>
      <c r="F95" s="15"/>
      <c r="G95" s="49"/>
      <c r="H95" s="50">
        <f>IF(ISNA(VLOOKUP($C95,Atelier1!$B:$Z,H$1,0)),0,VLOOKUP($C95,Atelier1!$B:$Z,H$1,FALSE))</f>
        <v>0</v>
      </c>
      <c r="I95" s="49"/>
      <c r="J95" s="127"/>
      <c r="K95" s="14"/>
      <c r="L95" s="14"/>
      <c r="M95" s="136"/>
      <c r="N95" s="14"/>
      <c r="O95" s="14"/>
      <c r="P95" s="14"/>
      <c r="Q95" s="14"/>
      <c r="R95" s="14"/>
    </row>
    <row r="96" spans="1:18" x14ac:dyDescent="0.45">
      <c r="A96" s="3" t="s">
        <v>173</v>
      </c>
      <c r="B96" s="3" t="str">
        <f>Tableau115[[#This Row],[Prénom ]]&amp;" "&amp;Tableau115[[#This Row],[Noms ]]</f>
        <v>Maxime Dupuis</v>
      </c>
      <c r="C96" s="3" t="str">
        <f>Tableau115[[#This Row],[Noms ]]&amp;", "&amp;Tableau115[[#This Row],[Prénom ]]</f>
        <v>Dupuis, Maxime</v>
      </c>
      <c r="D96" s="1" t="s">
        <v>174</v>
      </c>
      <c r="E96" s="1" t="s">
        <v>175</v>
      </c>
      <c r="F96" s="15"/>
      <c r="G96" s="49"/>
      <c r="H96" s="50">
        <f>IF(ISNA(VLOOKUP($C96,Atelier1!$B:$Z,H$1,0)),0,VLOOKUP($C96,Atelier1!$B:$Z,H$1,FALSE))</f>
        <v>0</v>
      </c>
      <c r="I96" s="49" t="s">
        <v>251</v>
      </c>
      <c r="J96" s="107" t="s">
        <v>315</v>
      </c>
      <c r="K96" s="14" t="s">
        <v>291</v>
      </c>
      <c r="L96" s="14">
        <v>1</v>
      </c>
      <c r="M96" s="136"/>
      <c r="N96" s="14"/>
      <c r="O96" s="14"/>
      <c r="P96" s="14"/>
      <c r="Q96" s="136" t="s">
        <v>291</v>
      </c>
      <c r="R96" s="14">
        <v>1</v>
      </c>
    </row>
    <row r="97" spans="1:18" hidden="1" x14ac:dyDescent="0.45">
      <c r="A97" s="3" t="s">
        <v>185</v>
      </c>
      <c r="B97" s="3" t="str">
        <f>Tableau115[[#This Row],[Prénom ]]&amp;" "&amp;Tableau115[[#This Row],[Noms ]]</f>
        <v>Michel Dumais</v>
      </c>
      <c r="C97" s="3" t="str">
        <f>Tableau115[[#This Row],[Noms ]]&amp;", "&amp;Tableau115[[#This Row],[Prénom ]]</f>
        <v>Dumais, Michel</v>
      </c>
      <c r="D97" s="1" t="s">
        <v>192</v>
      </c>
      <c r="E97" s="1" t="s">
        <v>27</v>
      </c>
      <c r="F97" s="15"/>
      <c r="G97" s="49"/>
      <c r="H97" s="50">
        <f>IF(ISNA(VLOOKUP($C97,Atelier1!$B:$Z,H$1,0)),0,VLOOKUP($C97,Atelier1!$B:$Z,H$1,FALSE))</f>
        <v>0</v>
      </c>
      <c r="I97" s="49"/>
      <c r="J97" s="127"/>
      <c r="K97" s="14"/>
      <c r="L97" s="14"/>
      <c r="M97" s="136"/>
      <c r="N97" s="14"/>
      <c r="O97" s="14"/>
      <c r="P97" s="14"/>
      <c r="Q97" s="14"/>
      <c r="R97" s="14"/>
    </row>
    <row r="98" spans="1:18" hidden="1" x14ac:dyDescent="0.45">
      <c r="A98" s="3" t="s">
        <v>173</v>
      </c>
      <c r="B98" s="3" t="str">
        <f>Tableau115[[#This Row],[Prénom ]]&amp;" "&amp;Tableau115[[#This Row],[Noms ]]</f>
        <v>Michel Dupuis</v>
      </c>
      <c r="C98" s="3" t="str">
        <f>Tableau115[[#This Row],[Noms ]]&amp;", "&amp;Tableau115[[#This Row],[Prénom ]]</f>
        <v>Dupuis, Michel</v>
      </c>
      <c r="D98" s="1" t="s">
        <v>174</v>
      </c>
      <c r="E98" s="1" t="s">
        <v>27</v>
      </c>
      <c r="F98" s="15"/>
      <c r="G98" s="49" t="s">
        <v>266</v>
      </c>
      <c r="H98" s="50">
        <f>IF(ISNA(VLOOKUP($C98,Atelier1!$B:$Z,H$1,0)),0,VLOOKUP($C98,Atelier1!$B:$Z,H$1,FALSE))</f>
        <v>0</v>
      </c>
      <c r="I98" s="49"/>
      <c r="J98" s="126"/>
      <c r="K98" s="14"/>
      <c r="L98" s="14"/>
      <c r="M98" s="136"/>
      <c r="N98" s="14"/>
      <c r="O98" s="14"/>
      <c r="P98" s="14"/>
      <c r="Q98" s="14"/>
      <c r="R98" s="14"/>
    </row>
    <row r="99" spans="1:18" hidden="1" x14ac:dyDescent="0.45">
      <c r="A99" s="3" t="s">
        <v>23</v>
      </c>
      <c r="B99" s="3" t="str">
        <f>Tableau115[[#This Row],[Prénom ]]&amp;" "&amp;Tableau115[[#This Row],[Noms ]]</f>
        <v>Michel Lapierre</v>
      </c>
      <c r="C99" s="3" t="str">
        <f>Tableau115[[#This Row],[Noms ]]&amp;", "&amp;Tableau115[[#This Row],[Prénom ]]</f>
        <v>Lapierre, Michel</v>
      </c>
      <c r="D99" s="1" t="s">
        <v>26</v>
      </c>
      <c r="E99" s="1" t="s">
        <v>27</v>
      </c>
      <c r="F99" s="15"/>
      <c r="G99" s="49"/>
      <c r="H99" s="50">
        <f>IF(ISNA(VLOOKUP($C99,Atelier1!$B:$Z,H$1,0)),0,VLOOKUP($C99,Atelier1!$B:$Z,H$1,FALSE))</f>
        <v>0</v>
      </c>
      <c r="I99" s="49" t="s">
        <v>251</v>
      </c>
      <c r="J99" s="130" t="s">
        <v>277</v>
      </c>
      <c r="K99" s="14" t="s">
        <v>291</v>
      </c>
      <c r="L99" s="14" t="s">
        <v>291</v>
      </c>
      <c r="M99" s="136"/>
      <c r="N99" s="14"/>
      <c r="O99" s="14"/>
      <c r="P99" s="14"/>
      <c r="Q99" s="14"/>
      <c r="R99" s="14"/>
    </row>
    <row r="100" spans="1:18" hidden="1" x14ac:dyDescent="0.45">
      <c r="A100" s="3" t="s">
        <v>97</v>
      </c>
      <c r="B100" s="3" t="str">
        <f>Tableau115[[#This Row],[Prénom ]]&amp;" "&amp;Tableau115[[#This Row],[Noms ]]</f>
        <v>Michel Minville</v>
      </c>
      <c r="C100" s="3" t="str">
        <f>Tableau115[[#This Row],[Noms ]]&amp;", "&amp;Tableau115[[#This Row],[Prénom ]]</f>
        <v>Minville, Michel</v>
      </c>
      <c r="D100" s="1" t="s">
        <v>100</v>
      </c>
      <c r="E100" s="1" t="s">
        <v>27</v>
      </c>
      <c r="F100" s="15"/>
      <c r="G100" s="49" t="s">
        <v>266</v>
      </c>
      <c r="H100" s="50">
        <f>IF(ISNA(VLOOKUP($C100,Atelier1!$B:$Z,H$1,0)),0,VLOOKUP($C100,Atelier1!$B:$Z,H$1,FALSE))</f>
        <v>0</v>
      </c>
      <c r="I100" s="49"/>
      <c r="J100" s="126"/>
      <c r="K100" s="14"/>
      <c r="L100" s="14"/>
      <c r="M100" s="136"/>
      <c r="N100" s="14"/>
      <c r="O100" s="14"/>
      <c r="P100" s="14"/>
      <c r="Q100" s="14"/>
      <c r="R100" s="14"/>
    </row>
    <row r="101" spans="1:18" x14ac:dyDescent="0.45">
      <c r="A101" s="3" t="s">
        <v>147</v>
      </c>
      <c r="B101" s="3" t="str">
        <f>Tableau115[[#This Row],[Prénom ]]&amp;" "&amp;Tableau115[[#This Row],[Noms ]]</f>
        <v>Michel Raymond</v>
      </c>
      <c r="C101" s="3" t="str">
        <f>Tableau115[[#This Row],[Noms ]]&amp;", "&amp;Tableau115[[#This Row],[Prénom ]]</f>
        <v>Raymond, Michel</v>
      </c>
      <c r="D101" s="1" t="s">
        <v>148</v>
      </c>
      <c r="E101" s="1" t="s">
        <v>27</v>
      </c>
      <c r="F101" s="15"/>
      <c r="G101" s="49"/>
      <c r="H101" s="50">
        <f>IF(ISNA(VLOOKUP($C101,Atelier1!$B:$Z,H$1,0)),0,VLOOKUP($C101,Atelier1!$B:$Z,H$1,FALSE))</f>
        <v>0</v>
      </c>
      <c r="I101" s="49" t="s">
        <v>251</v>
      </c>
      <c r="J101" s="130" t="s">
        <v>278</v>
      </c>
      <c r="K101" s="14" t="s">
        <v>291</v>
      </c>
      <c r="L101" s="14">
        <v>1</v>
      </c>
      <c r="M101" s="136" t="s">
        <v>291</v>
      </c>
      <c r="N101" s="14"/>
      <c r="O101" s="14"/>
      <c r="P101" s="14"/>
      <c r="Q101" s="14"/>
      <c r="R101" s="14">
        <v>1</v>
      </c>
    </row>
    <row r="102" spans="1:18" hidden="1" x14ac:dyDescent="0.45">
      <c r="A102" s="3" t="s">
        <v>173</v>
      </c>
      <c r="B102" s="3" t="str">
        <f>Tableau115[[#This Row],[Prénom ]]&amp;" "&amp;Tableau115[[#This Row],[Noms ]]</f>
        <v>Michèle Veillette</v>
      </c>
      <c r="C102" s="3" t="str">
        <f>Tableau115[[#This Row],[Noms ]]&amp;", "&amp;Tableau115[[#This Row],[Prénom ]]</f>
        <v>Veillette, Michèle</v>
      </c>
      <c r="D102" s="1" t="s">
        <v>181</v>
      </c>
      <c r="E102" s="1" t="s">
        <v>182</v>
      </c>
      <c r="F102" s="15"/>
      <c r="G102" s="49"/>
      <c r="H102" s="50">
        <f>IF(ISNA(VLOOKUP($C102,Atelier1!$B:$Z,H$1,0)),0,VLOOKUP($C102,Atelier1!$B:$Z,H$1,FALSE))</f>
        <v>0</v>
      </c>
      <c r="I102" s="49"/>
      <c r="J102" s="126"/>
      <c r="K102" s="14"/>
      <c r="L102" s="14"/>
      <c r="M102" s="136"/>
      <c r="N102" s="14"/>
      <c r="O102" s="14"/>
      <c r="P102" s="14"/>
      <c r="Q102" s="14"/>
      <c r="R102" s="14"/>
    </row>
    <row r="103" spans="1:18" hidden="1" x14ac:dyDescent="0.45">
      <c r="A103" s="3" t="s">
        <v>82</v>
      </c>
      <c r="B103" s="3" t="str">
        <f>Tableau115[[#This Row],[Prénom ]]&amp;" "&amp;Tableau115[[#This Row],[Noms ]]</f>
        <v>Micheline Lavoie</v>
      </c>
      <c r="C103" s="3" t="str">
        <f>Tableau115[[#This Row],[Noms ]]&amp;", "&amp;Tableau115[[#This Row],[Prénom ]]</f>
        <v>Lavoie, Micheline</v>
      </c>
      <c r="D103" s="1" t="s">
        <v>85</v>
      </c>
      <c r="E103" s="1" t="s">
        <v>86</v>
      </c>
      <c r="F103" s="15"/>
      <c r="G103" s="49"/>
      <c r="H103" s="50">
        <f>IF(ISNA(VLOOKUP($C103,Atelier1!$B:$Z,H$1,0)),0,VLOOKUP($C103,Atelier1!$B:$Z,H$1,FALSE))</f>
        <v>0</v>
      </c>
      <c r="I103" s="49" t="s">
        <v>251</v>
      </c>
      <c r="J103" s="130" t="s">
        <v>280</v>
      </c>
      <c r="K103" s="14" t="s">
        <v>291</v>
      </c>
      <c r="L103" s="14" t="s">
        <v>291</v>
      </c>
      <c r="M103" s="136"/>
      <c r="N103" s="14"/>
      <c r="O103" s="14"/>
      <c r="P103" s="14"/>
      <c r="Q103" s="14"/>
      <c r="R103" s="14"/>
    </row>
    <row r="104" spans="1:18" ht="28.5" hidden="1" x14ac:dyDescent="0.45">
      <c r="A104" s="16" t="s">
        <v>115</v>
      </c>
      <c r="B104" s="16" t="str">
        <f>Tableau115[[#This Row],[Prénom ]]&amp;" "&amp;Tableau115[[#This Row],[Noms ]]</f>
        <v>Nadine Gagné</v>
      </c>
      <c r="C104" s="16" t="str">
        <f>Tableau115[[#This Row],[Noms ]]&amp;", "&amp;Tableau115[[#This Row],[Prénom ]]</f>
        <v>Gagné, Nadine</v>
      </c>
      <c r="D104" s="1" t="s">
        <v>29</v>
      </c>
      <c r="E104" s="1" t="s">
        <v>118</v>
      </c>
      <c r="F104" s="15"/>
      <c r="G104" s="49"/>
      <c r="H104" s="50">
        <f>IF(ISNA(VLOOKUP($C104,Atelier1!$B:$Z,H$1,0)),0,VLOOKUP($C104,Atelier1!$B:$Z,H$1,FALSE))</f>
        <v>0</v>
      </c>
      <c r="I104" s="49"/>
      <c r="J104" s="126"/>
      <c r="K104" s="14"/>
      <c r="L104" s="14"/>
      <c r="M104" s="136"/>
      <c r="N104" s="14"/>
      <c r="O104" s="14"/>
      <c r="P104" s="14"/>
      <c r="Q104" s="14"/>
      <c r="R104" s="14"/>
    </row>
    <row r="105" spans="1:18" hidden="1" x14ac:dyDescent="0.45">
      <c r="A105" s="3" t="s">
        <v>44</v>
      </c>
      <c r="B105" s="3" t="str">
        <f>Tableau115[[#This Row],[Prénom ]]&amp;" "&amp;Tableau115[[#This Row],[Noms ]]</f>
        <v>Nanny Sirois</v>
      </c>
      <c r="C105" s="3" t="str">
        <f>Tableau115[[#This Row],[Noms ]]&amp;", "&amp;Tableau115[[#This Row],[Prénom ]]</f>
        <v>Sirois, Nanny</v>
      </c>
      <c r="D105" s="1" t="s">
        <v>45</v>
      </c>
      <c r="E105" s="1" t="s">
        <v>46</v>
      </c>
      <c r="F105" s="15"/>
      <c r="G105" s="49"/>
      <c r="H105" s="50">
        <f>IF(ISNA(VLOOKUP($C105,Atelier1!$B:$Z,H$1,0)),0,VLOOKUP($C105,Atelier1!$B:$Z,H$1,FALSE))</f>
        <v>0</v>
      </c>
      <c r="I105" s="49"/>
      <c r="J105" s="127"/>
      <c r="K105" s="14"/>
      <c r="L105" s="14"/>
      <c r="M105" s="136"/>
      <c r="N105" s="14"/>
      <c r="O105" s="14"/>
      <c r="P105" s="14"/>
      <c r="Q105" s="14"/>
      <c r="R105" s="14"/>
    </row>
    <row r="106" spans="1:18" hidden="1" x14ac:dyDescent="0.45">
      <c r="A106" s="3" t="s">
        <v>206</v>
      </c>
      <c r="B106" s="3" t="str">
        <f>Tableau115[[#This Row],[Prénom ]]&amp;" "&amp;Tableau115[[#This Row],[Noms ]]</f>
        <v>Natacha Lemieux</v>
      </c>
      <c r="C106" s="3" t="str">
        <f>Tableau115[[#This Row],[Noms ]]&amp;", "&amp;Tableau115[[#This Row],[Prénom ]]</f>
        <v>Lemieux, Natacha</v>
      </c>
      <c r="D106" s="1" t="s">
        <v>197</v>
      </c>
      <c r="E106" s="1" t="s">
        <v>211</v>
      </c>
      <c r="F106" s="15"/>
      <c r="G106" s="49" t="s">
        <v>266</v>
      </c>
      <c r="H106" s="50">
        <f>IF(ISNA(VLOOKUP($C106,Atelier1!$B:$Z,H$1,0)),0,VLOOKUP($C106,Atelier1!$B:$Z,H$1,FALSE))</f>
        <v>0</v>
      </c>
      <c r="I106" s="49"/>
      <c r="J106" s="126"/>
      <c r="K106" s="14"/>
      <c r="L106" s="14"/>
      <c r="M106" s="136"/>
      <c r="N106" s="14"/>
      <c r="O106" s="14"/>
      <c r="P106" s="14"/>
      <c r="Q106" s="14"/>
      <c r="R106" s="14"/>
    </row>
    <row r="107" spans="1:18" hidden="1" x14ac:dyDescent="0.45">
      <c r="A107" s="3" t="s">
        <v>224</v>
      </c>
      <c r="B107" s="3" t="str">
        <f>Tableau115[[#This Row],[Prénom ]]&amp;" "&amp;Tableau115[[#This Row],[Noms ]]</f>
        <v>Nathalie Bernier</v>
      </c>
      <c r="C107" s="3" t="str">
        <f>Tableau115[[#This Row],[Noms ]]&amp;", "&amp;Tableau115[[#This Row],[Prénom ]]</f>
        <v>Bernier, Nathalie</v>
      </c>
      <c r="D107" s="1" t="s">
        <v>231</v>
      </c>
      <c r="E107" s="1" t="s">
        <v>136</v>
      </c>
      <c r="F107" s="15"/>
      <c r="G107" s="49" t="s">
        <v>266</v>
      </c>
      <c r="H107" s="50">
        <f>IF(ISNA(VLOOKUP($C107,Atelier1!$B:$Z,H$1,0)),0,VLOOKUP($C107,Atelier1!$B:$Z,H$1,FALSE))</f>
        <v>0</v>
      </c>
      <c r="I107" s="49"/>
      <c r="J107" s="127"/>
      <c r="K107" s="14"/>
      <c r="L107" s="14"/>
      <c r="M107" s="136"/>
      <c r="N107" s="14"/>
      <c r="O107" s="14"/>
      <c r="P107" s="14"/>
      <c r="Q107" s="14"/>
      <c r="R107" s="14"/>
    </row>
    <row r="108" spans="1:18" hidden="1" x14ac:dyDescent="0.45">
      <c r="A108" s="3" t="s">
        <v>130</v>
      </c>
      <c r="B108" s="3" t="str">
        <f>Tableau115[[#This Row],[Prénom ]]&amp;" "&amp;Tableau115[[#This Row],[Noms ]]</f>
        <v>Nathalie Collin</v>
      </c>
      <c r="C108" s="3" t="str">
        <f>Tableau115[[#This Row],[Noms ]]&amp;", "&amp;Tableau115[[#This Row],[Prénom ]]</f>
        <v>Collin, Nathalie</v>
      </c>
      <c r="D108" s="1" t="s">
        <v>135</v>
      </c>
      <c r="E108" s="1" t="s">
        <v>136</v>
      </c>
      <c r="F108" s="15"/>
      <c r="G108" s="49" t="s">
        <v>266</v>
      </c>
      <c r="H108" s="50">
        <f>IF(ISNA(VLOOKUP($C108,Atelier1!$B:$Z,H$1,0)),0,VLOOKUP($C108,Atelier1!$B:$Z,H$1,FALSE))</f>
        <v>0</v>
      </c>
      <c r="I108" s="49"/>
      <c r="J108" s="126"/>
      <c r="K108" s="14"/>
      <c r="L108" s="14"/>
      <c r="M108" s="136"/>
      <c r="N108" s="14"/>
      <c r="O108" s="14"/>
      <c r="P108" s="14"/>
      <c r="Q108" s="14"/>
      <c r="R108" s="14"/>
    </row>
    <row r="109" spans="1:18" hidden="1" x14ac:dyDescent="0.45">
      <c r="A109" s="3" t="s">
        <v>165</v>
      </c>
      <c r="B109" s="3" t="str">
        <f>Tableau115[[#This Row],[Prénom ]]&amp;" "&amp;Tableau115[[#This Row],[Noms ]]</f>
        <v>Nathalie Rousseau</v>
      </c>
      <c r="C109" s="3" t="str">
        <f>Tableau115[[#This Row],[Noms ]]&amp;", "&amp;Tableau115[[#This Row],[Prénom ]]</f>
        <v>Rousseau, Nathalie</v>
      </c>
      <c r="D109" s="1" t="s">
        <v>171</v>
      </c>
      <c r="E109" s="1" t="s">
        <v>136</v>
      </c>
      <c r="F109" s="15"/>
      <c r="G109" s="49"/>
      <c r="H109" s="50">
        <f>IF(ISNA(VLOOKUP($C109,Atelier1!$B:$Z,H$1,0)),0,VLOOKUP($C109,Atelier1!$B:$Z,H$1,FALSE))</f>
        <v>0</v>
      </c>
      <c r="I109" s="49"/>
      <c r="J109" s="127"/>
      <c r="K109" s="14"/>
      <c r="L109" s="14"/>
      <c r="M109" s="136"/>
      <c r="N109" s="14"/>
      <c r="O109" s="14"/>
      <c r="P109" s="14"/>
      <c r="Q109" s="14"/>
      <c r="R109" s="14"/>
    </row>
    <row r="110" spans="1:18" hidden="1" x14ac:dyDescent="0.45">
      <c r="A110" s="3" t="s">
        <v>2</v>
      </c>
      <c r="B110" s="3" t="str">
        <f>Tableau115[[#This Row],[Prénom ]]&amp;" "&amp;Tableau115[[#This Row],[Noms ]]</f>
        <v xml:space="preserve">Nathaniel Minville </v>
      </c>
      <c r="C110" s="3" t="str">
        <f>Tableau115[[#This Row],[Noms ]]&amp;", "&amp;Tableau115[[#This Row],[Prénom ]]</f>
        <v>Minville , Nathaniel</v>
      </c>
      <c r="D110" s="1" t="s">
        <v>3</v>
      </c>
      <c r="E110" s="1" t="s">
        <v>4</v>
      </c>
      <c r="F110" s="15"/>
      <c r="G110" s="49"/>
      <c r="H110" s="50">
        <f>IF(ISNA(VLOOKUP($C110,Atelier1!$B:$Z,H$1,0)),0,VLOOKUP($C110,Atelier1!$B:$Z,H$1,FALSE))</f>
        <v>0</v>
      </c>
      <c r="I110" s="49"/>
      <c r="J110" s="126"/>
      <c r="K110" s="14"/>
      <c r="L110" s="14"/>
      <c r="M110" s="136"/>
      <c r="N110" s="14"/>
      <c r="O110" s="14"/>
      <c r="P110" s="14"/>
      <c r="Q110" s="14"/>
      <c r="R110" s="14"/>
    </row>
    <row r="111" spans="1:18" hidden="1" x14ac:dyDescent="0.45">
      <c r="A111" s="3" t="s">
        <v>185</v>
      </c>
      <c r="B111" s="3" t="str">
        <f>Tableau115[[#This Row],[Prénom ]]&amp;" "&amp;Tableau115[[#This Row],[Noms ]]</f>
        <v>Nicole Dionne</v>
      </c>
      <c r="C111" s="3" t="str">
        <f>Tableau115[[#This Row],[Noms ]]&amp;", "&amp;Tableau115[[#This Row],[Prénom ]]</f>
        <v>Dionne, Nicole</v>
      </c>
      <c r="D111" s="1" t="s">
        <v>190</v>
      </c>
      <c r="E111" s="1" t="s">
        <v>191</v>
      </c>
      <c r="F111" s="15"/>
      <c r="G111" s="49"/>
      <c r="H111" s="50">
        <f>IF(ISNA(VLOOKUP($C111,Atelier1!$B:$Z,H$1,0)),0,VLOOKUP($C111,Atelier1!$B:$Z,H$1,FALSE))</f>
        <v>0</v>
      </c>
      <c r="I111" s="49"/>
      <c r="J111" s="127"/>
      <c r="K111" s="14"/>
      <c r="L111" s="14"/>
      <c r="M111" s="136"/>
      <c r="N111" s="14"/>
      <c r="O111" s="14"/>
      <c r="P111" s="14"/>
      <c r="Q111" s="14"/>
      <c r="R111" s="14"/>
    </row>
    <row r="112" spans="1:18" hidden="1" x14ac:dyDescent="0.45">
      <c r="A112" s="3" t="s">
        <v>206</v>
      </c>
      <c r="B112" s="3" t="str">
        <f>Tableau115[[#This Row],[Prénom ]]&amp;" "&amp;Tableau115[[#This Row],[Noms ]]</f>
        <v>Normand Mcdonald</v>
      </c>
      <c r="C112" s="3" t="str">
        <f>Tableau115[[#This Row],[Noms ]]&amp;", "&amp;Tableau115[[#This Row],[Prénom ]]</f>
        <v>Mcdonald, Normand</v>
      </c>
      <c r="D112" s="1" t="s">
        <v>212</v>
      </c>
      <c r="E112" s="1" t="s">
        <v>213</v>
      </c>
      <c r="F112" s="15"/>
      <c r="G112" s="49"/>
      <c r="H112" s="50">
        <f>IF(ISNA(VLOOKUP($C112,Atelier1!$B:$Z,H$1,0)),0,VLOOKUP($C112,Atelier1!$B:$Z,H$1,FALSE))</f>
        <v>0</v>
      </c>
      <c r="I112" s="49"/>
      <c r="J112" s="126"/>
      <c r="K112" s="14"/>
      <c r="L112" s="14"/>
      <c r="M112" s="136"/>
      <c r="N112" s="14"/>
      <c r="O112" s="14"/>
      <c r="P112" s="14"/>
      <c r="Q112" s="14"/>
      <c r="R112" s="14"/>
    </row>
    <row r="113" spans="1:18" hidden="1" x14ac:dyDescent="0.45">
      <c r="A113" s="3" t="s">
        <v>224</v>
      </c>
      <c r="B113" s="3" t="str">
        <f>Tableau115[[#This Row],[Prénom ]]&amp;" "&amp;Tableau115[[#This Row],[Noms ]]</f>
        <v>Paulette Arsenault</v>
      </c>
      <c r="C113" s="3" t="str">
        <f>Tableau115[[#This Row],[Noms ]]&amp;", "&amp;Tableau115[[#This Row],[Prénom ]]</f>
        <v>Arsenault, Paulette</v>
      </c>
      <c r="D113" s="1" t="s">
        <v>226</v>
      </c>
      <c r="E113" s="1" t="s">
        <v>227</v>
      </c>
      <c r="F113" s="15"/>
      <c r="G113" s="49"/>
      <c r="H113" s="50">
        <f>IF(ISNA(VLOOKUP($C113,Atelier1!$B:$Z,H$1,0)),0,VLOOKUP($C113,Atelier1!$B:$Z,H$1,FALSE))</f>
        <v>0</v>
      </c>
      <c r="I113" s="49" t="s">
        <v>251</v>
      </c>
      <c r="J113" s="106" t="s">
        <v>304</v>
      </c>
      <c r="K113" s="14" t="s">
        <v>295</v>
      </c>
      <c r="L113" s="14"/>
      <c r="M113" s="136"/>
      <c r="N113" s="14"/>
      <c r="O113" s="142"/>
      <c r="P113" s="142"/>
      <c r="Q113" s="143" t="s">
        <v>266</v>
      </c>
      <c r="R113" s="14" t="s">
        <v>266</v>
      </c>
    </row>
    <row r="114" spans="1:18" hidden="1" x14ac:dyDescent="0.45">
      <c r="A114" s="3" t="s">
        <v>70</v>
      </c>
      <c r="B114" s="3" t="str">
        <f>Tableau115[[#This Row],[Prénom ]]&amp;" "&amp;Tableau115[[#This Row],[Noms ]]</f>
        <v>Pierre Aubert</v>
      </c>
      <c r="C114" s="3" t="str">
        <f>Tableau115[[#This Row],[Noms ]]&amp;", "&amp;Tableau115[[#This Row],[Prénom ]]</f>
        <v>Aubert, Pierre</v>
      </c>
      <c r="D114" s="1" t="s">
        <v>77</v>
      </c>
      <c r="E114" s="1" t="s">
        <v>78</v>
      </c>
      <c r="F114" s="15"/>
      <c r="G114" s="49"/>
      <c r="H114" s="50">
        <f>IF(ISNA(VLOOKUP($C114,Atelier1!$B:$Z,H$1,0)),0,VLOOKUP($C114,Atelier1!$B:$Z,H$1,FALSE))</f>
        <v>0</v>
      </c>
      <c r="I114" s="49"/>
      <c r="J114" s="126"/>
      <c r="K114" s="14"/>
      <c r="L114" s="14"/>
      <c r="M114" s="136"/>
      <c r="N114" s="14"/>
      <c r="O114" s="14"/>
      <c r="P114" s="14"/>
      <c r="Q114" s="14"/>
      <c r="R114" s="14"/>
    </row>
    <row r="115" spans="1:18" hidden="1" x14ac:dyDescent="0.45">
      <c r="A115" s="3" t="s">
        <v>193</v>
      </c>
      <c r="B115" s="3" t="str">
        <f>Tableau115[[#This Row],[Prénom ]]&amp;" "&amp;Tableau115[[#This Row],[Noms ]]</f>
        <v>Pierre-André Gasse</v>
      </c>
      <c r="C115" s="3" t="str">
        <f>Tableau115[[#This Row],[Noms ]]&amp;", "&amp;Tableau115[[#This Row],[Prénom ]]</f>
        <v>Gasse, Pierre-André</v>
      </c>
      <c r="D115" s="1" t="s">
        <v>194</v>
      </c>
      <c r="E115" s="1" t="s">
        <v>195</v>
      </c>
      <c r="F115" s="15"/>
      <c r="G115" s="49"/>
      <c r="H115" s="50">
        <f>IF(ISNA(VLOOKUP($C115,Atelier1!$B:$Z,H$1,0)),0,VLOOKUP($C115,Atelier1!$B:$Z,H$1,FALSE))</f>
        <v>0</v>
      </c>
      <c r="I115" s="49" t="s">
        <v>251</v>
      </c>
      <c r="J115" s="106" t="s">
        <v>316</v>
      </c>
      <c r="K115" s="14" t="s">
        <v>291</v>
      </c>
      <c r="L115" s="14"/>
      <c r="M115" s="136"/>
      <c r="N115" s="14"/>
      <c r="O115" s="14"/>
      <c r="P115" s="14"/>
      <c r="Q115" s="14" t="s">
        <v>266</v>
      </c>
      <c r="R115" s="14" t="s">
        <v>266</v>
      </c>
    </row>
    <row r="116" spans="1:18" hidden="1" x14ac:dyDescent="0.45">
      <c r="A116" s="3" t="s">
        <v>185</v>
      </c>
      <c r="B116" s="3" t="str">
        <f>Tableau115[[#This Row],[Prénom ]]&amp;" "&amp;Tableau115[[#This Row],[Noms ]]</f>
        <v xml:space="preserve">Réal Lévesque </v>
      </c>
      <c r="C116" s="3" t="str">
        <f>Tableau115[[#This Row],[Noms ]]&amp;", "&amp;Tableau115[[#This Row],[Prénom ]]</f>
        <v>Lévesque , Réal</v>
      </c>
      <c r="D116" s="1" t="s">
        <v>188</v>
      </c>
      <c r="E116" s="1" t="s">
        <v>189</v>
      </c>
      <c r="F116" s="15"/>
      <c r="G116" s="49"/>
      <c r="H116" s="50">
        <f>IF(ISNA(VLOOKUP($C116,Atelier1!$B:$Z,H$1,0)),0,VLOOKUP($C116,Atelier1!$B:$Z,H$1,FALSE))</f>
        <v>0</v>
      </c>
      <c r="I116" s="49" t="s">
        <v>251</v>
      </c>
      <c r="J116" s="129" t="s">
        <v>284</v>
      </c>
      <c r="K116" s="14" t="s">
        <v>291</v>
      </c>
      <c r="L116" s="14" t="s">
        <v>295</v>
      </c>
      <c r="M116" s="136"/>
      <c r="N116" s="14"/>
      <c r="O116" s="14"/>
      <c r="P116" s="14"/>
      <c r="Q116" s="14"/>
      <c r="R116" s="14"/>
    </row>
    <row r="117" spans="1:18" hidden="1" x14ac:dyDescent="0.45">
      <c r="A117" s="3" t="s">
        <v>44</v>
      </c>
      <c r="B117" s="3" t="str">
        <f>Tableau115[[#This Row],[Prénom ]]&amp;" "&amp;Tableau115[[#This Row],[Noms ]]</f>
        <v>Régis Gagnon</v>
      </c>
      <c r="C117" s="3" t="str">
        <f>Tableau115[[#This Row],[Noms ]]&amp;", "&amp;Tableau115[[#This Row],[Prénom ]]</f>
        <v>Gagnon, Régis</v>
      </c>
      <c r="D117" s="1" t="s">
        <v>49</v>
      </c>
      <c r="E117" s="1" t="s">
        <v>51</v>
      </c>
      <c r="F117" s="15"/>
      <c r="G117" s="49"/>
      <c r="H117" s="50">
        <f>IF(ISNA(VLOOKUP($C117,Atelier1!$B:$Z,H$1,0)),0,VLOOKUP($C117,Atelier1!$B:$Z,H$1,FALSE))</f>
        <v>0</v>
      </c>
      <c r="I117" s="49"/>
      <c r="J117" s="127"/>
      <c r="K117" s="14"/>
      <c r="L117" s="14"/>
      <c r="M117" s="136"/>
      <c r="N117" s="14"/>
      <c r="O117" s="14"/>
      <c r="P117" s="14"/>
      <c r="Q117" s="14"/>
      <c r="R117" s="14"/>
    </row>
    <row r="118" spans="1:18" hidden="1" x14ac:dyDescent="0.45">
      <c r="A118" s="3" t="s">
        <v>130</v>
      </c>
      <c r="B118" s="3" t="str">
        <f>Tableau115[[#This Row],[Prénom ]]&amp;" "&amp;Tableau115[[#This Row],[Noms ]]</f>
        <v>Réjeanne Tremblay</v>
      </c>
      <c r="C118" s="3" t="str">
        <f>Tableau115[[#This Row],[Noms ]]&amp;", "&amp;Tableau115[[#This Row],[Prénom ]]</f>
        <v>Tremblay, Réjeanne</v>
      </c>
      <c r="D118" s="1" t="s">
        <v>119</v>
      </c>
      <c r="E118" s="1" t="s">
        <v>138</v>
      </c>
      <c r="F118" s="15"/>
      <c r="G118" s="47"/>
      <c r="H118" s="48">
        <f>IF(ISNA(VLOOKUP($C118,Atelier1!$B:$Z,H$1,0)),0,VLOOKUP($C118,Atelier1!$B:$Z,H$1,FALSE))</f>
        <v>0</v>
      </c>
      <c r="I118" s="49"/>
      <c r="J118" s="126"/>
      <c r="K118" s="14"/>
      <c r="L118" s="14"/>
      <c r="M118" s="136"/>
      <c r="N118" s="14"/>
      <c r="O118" s="14"/>
      <c r="P118" s="14"/>
      <c r="Q118" s="14"/>
      <c r="R118" s="14"/>
    </row>
    <row r="119" spans="1:18" hidden="1" x14ac:dyDescent="0.45">
      <c r="A119" s="3" t="s">
        <v>232</v>
      </c>
      <c r="B119" s="3" t="str">
        <f>Tableau115[[#This Row],[Prénom ]]&amp;" "&amp;Tableau115[[#This Row],[Noms ]]</f>
        <v>Rémi Pelletier</v>
      </c>
      <c r="C119" s="3" t="str">
        <f>Tableau115[[#This Row],[Noms ]]&amp;", "&amp;Tableau115[[#This Row],[Prénom ]]</f>
        <v>Pelletier, Rémi</v>
      </c>
      <c r="D119" s="1" t="s">
        <v>238</v>
      </c>
      <c r="E119" s="1" t="s">
        <v>239</v>
      </c>
      <c r="F119" s="15"/>
      <c r="G119" s="49"/>
      <c r="H119" s="50">
        <f>IF(ISNA(VLOOKUP($C119,Atelier1!$B:$Z,H$1,0)),0,VLOOKUP($C119,Atelier1!$B:$Z,H$1,FALSE))</f>
        <v>0</v>
      </c>
      <c r="I119" s="49"/>
      <c r="J119" s="127"/>
      <c r="K119" s="14"/>
      <c r="L119" s="14"/>
      <c r="M119" s="136"/>
      <c r="N119" s="14"/>
      <c r="O119" s="14"/>
      <c r="P119" s="14"/>
      <c r="Q119" s="14"/>
      <c r="R119" s="14"/>
    </row>
    <row r="120" spans="1:18" hidden="1" x14ac:dyDescent="0.45">
      <c r="A120" s="3" t="s">
        <v>104</v>
      </c>
      <c r="B120" s="3" t="str">
        <f>Tableau115[[#This Row],[Prénom ]]&amp;" "&amp;Tableau115[[#This Row],[Noms ]]</f>
        <v>René Landry</v>
      </c>
      <c r="C120" s="3" t="str">
        <f>Tableau115[[#This Row],[Noms ]]&amp;", "&amp;Tableau115[[#This Row],[Prénom ]]</f>
        <v>Landry, René</v>
      </c>
      <c r="D120" s="1" t="s">
        <v>106</v>
      </c>
      <c r="E120" s="1" t="s">
        <v>107</v>
      </c>
      <c r="F120" s="15"/>
      <c r="G120" s="49"/>
      <c r="H120" s="50">
        <f>IF(ISNA(VLOOKUP($C120,Atelier1!$B:$Z,H$1,0)),0,VLOOKUP($C120,Atelier1!$B:$Z,H$1,FALSE))</f>
        <v>0</v>
      </c>
      <c r="I120" s="49"/>
      <c r="J120" s="126"/>
      <c r="K120" s="14"/>
      <c r="L120" s="14"/>
      <c r="M120" s="136"/>
      <c r="N120" s="14"/>
      <c r="O120" s="14"/>
      <c r="P120" s="14"/>
      <c r="Q120" s="14"/>
      <c r="R120" s="14"/>
    </row>
    <row r="121" spans="1:18" hidden="1" x14ac:dyDescent="0.45">
      <c r="A121" s="3" t="s">
        <v>44</v>
      </c>
      <c r="B121" s="3" t="str">
        <f>Tableau115[[#This Row],[Prénom ]]&amp;" "&amp;Tableau115[[#This Row],[Noms ]]</f>
        <v>Roméo Boudreau</v>
      </c>
      <c r="C121" s="3" t="str">
        <f>Tableau115[[#This Row],[Noms ]]&amp;", "&amp;Tableau115[[#This Row],[Prénom ]]</f>
        <v>Boudreau, Roméo</v>
      </c>
      <c r="D121" s="1" t="s">
        <v>47</v>
      </c>
      <c r="E121" s="1" t="s">
        <v>48</v>
      </c>
      <c r="F121" s="15"/>
      <c r="G121" s="49" t="s">
        <v>266</v>
      </c>
      <c r="H121" s="50">
        <f>IF(ISNA(VLOOKUP($C121,Atelier1!$B:$Z,H$1,0)),0,VLOOKUP($C121,Atelier1!$B:$Z,H$1,FALSE))</f>
        <v>0</v>
      </c>
      <c r="I121" s="49"/>
      <c r="J121" s="127"/>
      <c r="K121" s="14"/>
      <c r="L121" s="14"/>
      <c r="M121" s="136"/>
      <c r="N121" s="14"/>
      <c r="O121" s="14"/>
      <c r="P121" s="14"/>
      <c r="Q121" s="14"/>
      <c r="R121" s="14"/>
    </row>
    <row r="122" spans="1:18" hidden="1" x14ac:dyDescent="0.45">
      <c r="A122" s="3" t="s">
        <v>23</v>
      </c>
      <c r="B122" s="3" t="str">
        <f>Tableau115[[#This Row],[Prénom ]]&amp;" "&amp;Tableau115[[#This Row],[Noms ]]</f>
        <v>Serge Girard</v>
      </c>
      <c r="C122" s="3" t="str">
        <f>Tableau115[[#This Row],[Noms ]]&amp;", "&amp;Tableau115[[#This Row],[Prénom ]]</f>
        <v>Girard, Serge</v>
      </c>
      <c r="D122" s="1" t="s">
        <v>24</v>
      </c>
      <c r="E122" s="1" t="s">
        <v>25</v>
      </c>
      <c r="F122" s="15"/>
      <c r="G122" s="49" t="s">
        <v>266</v>
      </c>
      <c r="H122" s="120">
        <f>IF(ISNA(VLOOKUP($C122,Atelier1!$B:$Z,H$1,0)),0,VLOOKUP($C122,Atelier1!$B:$Z,H$1,FALSE))</f>
        <v>0</v>
      </c>
      <c r="I122" s="49"/>
      <c r="J122" s="126"/>
      <c r="K122" s="14"/>
      <c r="L122" s="14"/>
      <c r="M122" s="136"/>
      <c r="N122" s="14"/>
      <c r="O122" s="14"/>
      <c r="P122" s="14"/>
      <c r="Q122" s="14"/>
      <c r="R122" s="14"/>
    </row>
    <row r="123" spans="1:18" hidden="1" x14ac:dyDescent="0.45">
      <c r="A123" s="3" t="s">
        <v>224</v>
      </c>
      <c r="B123" s="3" t="str">
        <f>Tableau115[[#This Row],[Prénom ]]&amp;" "&amp;Tableau115[[#This Row],[Noms ]]</f>
        <v>Simon Dubé</v>
      </c>
      <c r="C123" s="3" t="str">
        <f>Tableau115[[#This Row],[Noms ]]&amp;", "&amp;Tableau115[[#This Row],[Prénom ]]</f>
        <v>Dubé, Simon</v>
      </c>
      <c r="D123" s="1" t="s">
        <v>40</v>
      </c>
      <c r="E123" s="1" t="s">
        <v>157</v>
      </c>
      <c r="F123" s="15"/>
      <c r="G123" s="49"/>
      <c r="H123" s="50">
        <f>IF(ISNA(VLOOKUP($C123,Atelier1!$B:$Z,H$1,0)),0,VLOOKUP($C123,Atelier1!$B:$Z,H$1,FALSE))</f>
        <v>0</v>
      </c>
      <c r="I123" s="49"/>
      <c r="J123" s="127"/>
      <c r="K123" s="14"/>
      <c r="L123" s="14"/>
      <c r="M123" s="136"/>
      <c r="N123" s="14"/>
      <c r="O123" s="14"/>
      <c r="P123" s="14"/>
      <c r="Q123" s="14"/>
      <c r="R123" s="14"/>
    </row>
    <row r="124" spans="1:18" hidden="1" x14ac:dyDescent="0.45">
      <c r="A124" s="3" t="s">
        <v>147</v>
      </c>
      <c r="B124" s="3" t="str">
        <f>Tableau115[[#This Row],[Prénom ]]&amp;" "&amp;Tableau115[[#This Row],[Noms ]]</f>
        <v>Simon Murray</v>
      </c>
      <c r="C124" s="3" t="str">
        <f>Tableau115[[#This Row],[Noms ]]&amp;", "&amp;Tableau115[[#This Row],[Prénom ]]</f>
        <v>Murray, Simon</v>
      </c>
      <c r="D124" s="1" t="s">
        <v>156</v>
      </c>
      <c r="E124" s="1" t="s">
        <v>157</v>
      </c>
      <c r="F124" s="15"/>
      <c r="G124" s="49"/>
      <c r="H124" s="50">
        <f>IF(ISNA(VLOOKUP($C124,Atelier1!$B:$Z,H$1,0)),0,VLOOKUP($C124,Atelier1!$B:$Z,H$1,FALSE))</f>
        <v>0</v>
      </c>
      <c r="I124" s="49"/>
      <c r="J124" s="126"/>
      <c r="K124" s="14"/>
      <c r="L124" s="14"/>
      <c r="M124" s="136"/>
      <c r="N124" s="14"/>
      <c r="O124" s="14"/>
      <c r="P124" s="14"/>
      <c r="Q124" s="14"/>
      <c r="R124" s="14"/>
    </row>
    <row r="125" spans="1:18" x14ac:dyDescent="0.45">
      <c r="A125" s="3" t="s">
        <v>254</v>
      </c>
      <c r="B125" s="3" t="str">
        <f>Tableau115[[#This Row],[Prénom ]]&amp;" "&amp;Tableau115[[#This Row],[Noms ]]</f>
        <v>Sonia Gagné</v>
      </c>
      <c r="C125" s="3" t="str">
        <f>Tableau115[[#This Row],[Noms ]]&amp;", "&amp;Tableau115[[#This Row],[Prénom ]]</f>
        <v>Gagné, Sonia</v>
      </c>
      <c r="D125" s="1" t="s">
        <v>29</v>
      </c>
      <c r="E125" s="1" t="s">
        <v>255</v>
      </c>
      <c r="F125" s="15"/>
      <c r="G125" s="49"/>
      <c r="H125" s="50">
        <f>IF(ISNA(VLOOKUP($C125,Atelier1!$B:$Z,H$1,0)),0,VLOOKUP($C125,Atelier1!$B:$Z,H$1,FALSE))</f>
        <v>0</v>
      </c>
      <c r="I125" s="49" t="s">
        <v>251</v>
      </c>
      <c r="J125" s="106" t="s">
        <v>283</v>
      </c>
      <c r="K125" s="14" t="s">
        <v>291</v>
      </c>
      <c r="L125" s="14">
        <v>1</v>
      </c>
      <c r="M125" s="136"/>
      <c r="N125" s="136" t="s">
        <v>291</v>
      </c>
      <c r="O125" s="14"/>
      <c r="P125" s="14"/>
      <c r="Q125" s="14"/>
      <c r="R125" s="14">
        <v>1</v>
      </c>
    </row>
    <row r="126" spans="1:18" hidden="1" x14ac:dyDescent="0.45">
      <c r="A126" s="3" t="s">
        <v>13</v>
      </c>
      <c r="B126" s="3" t="str">
        <f>Tableau115[[#This Row],[Prénom ]]&amp;" "&amp;Tableau115[[#This Row],[Noms ]]</f>
        <v>Sophie Nicolas</v>
      </c>
      <c r="C126" s="3" t="str">
        <f>Tableau115[[#This Row],[Noms ]]&amp;", "&amp;Tableau115[[#This Row],[Prénom ]]</f>
        <v>Nicolas, Sophie</v>
      </c>
      <c r="D126" s="1" t="s">
        <v>16</v>
      </c>
      <c r="E126" s="1" t="s">
        <v>17</v>
      </c>
      <c r="F126" s="15"/>
      <c r="G126" s="49"/>
      <c r="H126" s="50">
        <f>IF(ISNA(VLOOKUP($C126,Atelier1!$B:$Z,H$1,0)),0,VLOOKUP($C126,Atelier1!$B:$Z,H$1,FALSE))</f>
        <v>0</v>
      </c>
      <c r="I126" s="49"/>
      <c r="J126" s="126"/>
      <c r="K126" s="14"/>
      <c r="L126" s="14"/>
      <c r="M126" s="136"/>
      <c r="N126" s="14"/>
      <c r="O126" s="14"/>
      <c r="P126" s="14"/>
      <c r="Q126" s="14"/>
      <c r="R126" s="14"/>
    </row>
    <row r="127" spans="1:18" hidden="1" x14ac:dyDescent="0.45">
      <c r="A127" s="3" t="s">
        <v>130</v>
      </c>
      <c r="B127" s="3" t="str">
        <f>Tableau115[[#This Row],[Prénom ]]&amp;" "&amp;Tableau115[[#This Row],[Noms ]]</f>
        <v xml:space="preserve">Steeve Hudon </v>
      </c>
      <c r="C127" s="3" t="str">
        <f>Tableau115[[#This Row],[Noms ]]&amp;", "&amp;Tableau115[[#This Row],[Prénom ]]</f>
        <v>Hudon , Steeve</v>
      </c>
      <c r="D127" s="1" t="s">
        <v>131</v>
      </c>
      <c r="E127" s="1" t="s">
        <v>132</v>
      </c>
      <c r="F127" s="15"/>
      <c r="G127" s="49"/>
      <c r="H127" s="50">
        <f>IF(ISNA(VLOOKUP($C127,Atelier1!$B:$Z,H$1,0)),0,VLOOKUP($C127,Atelier1!$B:$Z,H$1,FALSE))</f>
        <v>0</v>
      </c>
      <c r="I127" s="49"/>
      <c r="J127" s="127"/>
      <c r="K127" s="14"/>
      <c r="L127" s="14"/>
      <c r="M127" s="136"/>
      <c r="N127" s="14"/>
      <c r="O127" s="14"/>
      <c r="P127" s="14"/>
      <c r="Q127" s="14"/>
      <c r="R127" s="14"/>
    </row>
    <row r="128" spans="1:18" x14ac:dyDescent="0.45">
      <c r="A128" s="3" t="s">
        <v>158</v>
      </c>
      <c r="B128" s="3" t="str">
        <f>Tableau115[[#This Row],[Prénom ]]&amp;" "&amp;Tableau115[[#This Row],[Noms ]]</f>
        <v>Stéphane Gosselin</v>
      </c>
      <c r="C128" s="3" t="str">
        <f>Tableau115[[#This Row],[Noms ]]&amp;", "&amp;Tableau115[[#This Row],[Prénom ]]</f>
        <v>Gosselin, Stéphane</v>
      </c>
      <c r="D128" s="1" t="s">
        <v>161</v>
      </c>
      <c r="E128" s="1" t="s">
        <v>162</v>
      </c>
      <c r="F128" s="15"/>
      <c r="G128" s="49"/>
      <c r="H128" s="50">
        <f>IF(ISNA(VLOOKUP($C128,Atelier1!$B:$Z,H$1,0)),0,VLOOKUP($C128,Atelier1!$B:$Z,H$1,FALSE))</f>
        <v>0</v>
      </c>
      <c r="I128" s="49" t="s">
        <v>251</v>
      </c>
      <c r="J128" s="107" t="s">
        <v>281</v>
      </c>
      <c r="K128" s="14" t="s">
        <v>291</v>
      </c>
      <c r="L128" s="14">
        <v>1</v>
      </c>
      <c r="M128" s="136" t="s">
        <v>291</v>
      </c>
      <c r="N128" s="133"/>
      <c r="O128" s="14"/>
      <c r="P128" s="14"/>
      <c r="Q128" s="14"/>
      <c r="R128" s="14">
        <v>1</v>
      </c>
    </row>
    <row r="129" spans="1:18" hidden="1" x14ac:dyDescent="0.45">
      <c r="A129" s="3" t="s">
        <v>224</v>
      </c>
      <c r="B129" s="3" t="str">
        <f>Tableau115[[#This Row],[Prénom ]]&amp;" "&amp;Tableau115[[#This Row],[Noms ]]</f>
        <v>Steve Gagné</v>
      </c>
      <c r="C129" s="3" t="str">
        <f>Tableau115[[#This Row],[Noms ]]&amp;", "&amp;Tableau115[[#This Row],[Prénom ]]</f>
        <v>Gagné, Steve</v>
      </c>
      <c r="D129" s="1" t="s">
        <v>29</v>
      </c>
      <c r="E129" s="1" t="s">
        <v>229</v>
      </c>
      <c r="F129" s="15"/>
      <c r="G129" s="49"/>
      <c r="H129" s="50">
        <f>IF(ISNA(VLOOKUP($C129,Atelier1!$B:$Z,H$1,0)),0,VLOOKUP($C129,Atelier1!$B:$Z,H$1,FALSE))</f>
        <v>0</v>
      </c>
      <c r="I129" s="49"/>
      <c r="J129" s="127"/>
      <c r="K129" s="14"/>
      <c r="L129" s="14"/>
      <c r="M129" s="136"/>
      <c r="N129" s="14"/>
      <c r="O129" s="14"/>
      <c r="P129" s="14"/>
      <c r="Q129" s="14"/>
      <c r="R129" s="14"/>
    </row>
    <row r="130" spans="1:18" hidden="1" x14ac:dyDescent="0.45">
      <c r="A130" s="3" t="s">
        <v>60</v>
      </c>
      <c r="B130" s="3" t="str">
        <f>Tableau115[[#This Row],[Prénom ]]&amp;" "&amp;Tableau115[[#This Row],[Noms ]]</f>
        <v>Sylvain Loisel</v>
      </c>
      <c r="C130" s="3" t="str">
        <f>Tableau115[[#This Row],[Noms ]]&amp;", "&amp;Tableau115[[#This Row],[Prénom ]]</f>
        <v>Loisel, Sylvain</v>
      </c>
      <c r="D130" s="1" t="s">
        <v>63</v>
      </c>
      <c r="E130" s="1" t="s">
        <v>64</v>
      </c>
      <c r="F130" s="15"/>
      <c r="G130" s="49"/>
      <c r="H130" s="50">
        <f>IF(ISNA(VLOOKUP($C130,Atelier1!$B:$Z,H$1,0)),0,VLOOKUP($C130,Atelier1!$B:$Z,H$1,FALSE))</f>
        <v>0</v>
      </c>
      <c r="I130" s="49"/>
      <c r="J130" s="126"/>
      <c r="K130" s="14"/>
      <c r="L130" s="14"/>
      <c r="M130" s="136"/>
      <c r="N130" s="14"/>
      <c r="O130" s="14"/>
      <c r="P130" s="14"/>
      <c r="Q130" s="14"/>
      <c r="R130" s="14"/>
    </row>
    <row r="131" spans="1:18" hidden="1" x14ac:dyDescent="0.45">
      <c r="A131" s="3" t="s">
        <v>193</v>
      </c>
      <c r="B131" s="3" t="str">
        <f>Tableau115[[#This Row],[Prénom ]]&amp;" "&amp;Tableau115[[#This Row],[Noms ]]</f>
        <v>Sylvain St-Laurent</v>
      </c>
      <c r="C131" s="3" t="str">
        <f>Tableau115[[#This Row],[Noms ]]&amp;", "&amp;Tableau115[[#This Row],[Prénom ]]</f>
        <v>St-Laurent, Sylvain</v>
      </c>
      <c r="D131" s="1" t="s">
        <v>196</v>
      </c>
      <c r="E131" s="1" t="s">
        <v>64</v>
      </c>
      <c r="F131" s="15"/>
      <c r="G131" s="49" t="s">
        <v>266</v>
      </c>
      <c r="H131" s="50">
        <f>IF(ISNA(VLOOKUP($C131,Atelier1!$B:$Z,H$1,0)),0,VLOOKUP($C131,Atelier1!$B:$Z,H$1,FALSE))</f>
        <v>0</v>
      </c>
      <c r="I131" s="49"/>
      <c r="J131" s="127"/>
      <c r="K131" s="14"/>
      <c r="L131" s="14"/>
      <c r="M131" s="136"/>
      <c r="N131" s="14"/>
      <c r="O131" s="14"/>
      <c r="P131" s="14"/>
      <c r="Q131" s="14"/>
      <c r="R131" s="14"/>
    </row>
    <row r="132" spans="1:18" ht="14.65" thickBot="1" x14ac:dyDescent="0.5">
      <c r="A132" s="3" t="s">
        <v>23</v>
      </c>
      <c r="B132" s="3" t="s">
        <v>292</v>
      </c>
      <c r="C132" s="3" t="s">
        <v>293</v>
      </c>
      <c r="D132" s="1" t="s">
        <v>105</v>
      </c>
      <c r="E132" s="1" t="s">
        <v>208</v>
      </c>
      <c r="F132" s="15"/>
      <c r="G132" s="49"/>
      <c r="H132" s="50">
        <f>IF(ISNA(VLOOKUP($C132,Atelier1!$B:$Z,H$1,0)),0,VLOOKUP($C132,Atelier1!$B:$Z,H$1,FALSE))</f>
        <v>0</v>
      </c>
      <c r="I132" s="49" t="s">
        <v>251</v>
      </c>
      <c r="J132" s="107" t="s">
        <v>294</v>
      </c>
      <c r="K132" s="14" t="s">
        <v>291</v>
      </c>
      <c r="L132" s="14">
        <v>1</v>
      </c>
      <c r="M132" s="136" t="s">
        <v>291</v>
      </c>
      <c r="N132" s="14"/>
      <c r="O132" s="14"/>
      <c r="P132" s="14"/>
      <c r="Q132" s="14"/>
      <c r="R132" s="14">
        <v>1</v>
      </c>
    </row>
    <row r="133" spans="1:18" ht="14.65" hidden="1" thickBot="1" x14ac:dyDescent="0.5">
      <c r="A133" s="10" t="s">
        <v>206</v>
      </c>
      <c r="B133" s="10" t="str">
        <f>Tableau115[[#This Row],[Prénom ]]&amp;" "&amp;Tableau115[[#This Row],[Noms ]]</f>
        <v>Sylvie Simard</v>
      </c>
      <c r="C133" s="10" t="str">
        <f>Tableau115[[#This Row],[Noms ]]&amp;", "&amp;Tableau115[[#This Row],[Prénom ]]</f>
        <v>Simard, Sylvie</v>
      </c>
      <c r="D133" s="11" t="s">
        <v>207</v>
      </c>
      <c r="E133" s="11" t="s">
        <v>208</v>
      </c>
      <c r="F133" s="38">
        <v>1</v>
      </c>
      <c r="G133" s="51"/>
      <c r="H133" s="52">
        <f>IF(ISNA(VLOOKUP($C133,Atelier1!$B:$Z,H$1,0)),0,VLOOKUP($C133,Atelier1!$B:$Z,H$1,FALSE))</f>
        <v>0</v>
      </c>
      <c r="I133" s="60" t="s">
        <v>251</v>
      </c>
      <c r="J133" s="130" t="s">
        <v>289</v>
      </c>
      <c r="K133" s="14"/>
      <c r="L133" s="14"/>
      <c r="M133" s="136"/>
      <c r="N133" s="14"/>
      <c r="O133" s="14"/>
      <c r="P133" s="14"/>
      <c r="Q133" s="14"/>
      <c r="R133" s="14"/>
    </row>
    <row r="134" spans="1:18" ht="14.65" hidden="1" thickBot="1" x14ac:dyDescent="0.5">
      <c r="A134" s="3" t="s">
        <v>13</v>
      </c>
      <c r="B134" s="3" t="str">
        <f>Tableau115[[#This Row],[Prénom ]]&amp;" "&amp;Tableau115[[#This Row],[Noms ]]</f>
        <v>Valérie Claireaux</v>
      </c>
      <c r="C134" s="3" t="str">
        <f>Tableau115[[#This Row],[Noms ]]&amp;", "&amp;Tableau115[[#This Row],[Prénom ]]</f>
        <v>Claireaux, Valérie</v>
      </c>
      <c r="D134" s="1" t="s">
        <v>14</v>
      </c>
      <c r="E134" s="1" t="s">
        <v>15</v>
      </c>
      <c r="F134" s="15"/>
      <c r="G134" s="49" t="s">
        <v>266</v>
      </c>
      <c r="H134" s="50">
        <f>IF(ISNA(VLOOKUP($C134,Atelier1!$B:$Z,H$1,0)),0,VLOOKUP($C134,Atelier1!$B:$Z,H$1,FALSE))</f>
        <v>0</v>
      </c>
      <c r="I134" s="49"/>
      <c r="J134" s="126"/>
      <c r="K134" s="14"/>
      <c r="L134" s="14"/>
      <c r="M134" s="136"/>
      <c r="N134" s="14"/>
      <c r="O134" s="14"/>
      <c r="P134" s="14"/>
      <c r="Q134" s="14"/>
      <c r="R134" s="14"/>
    </row>
    <row r="135" spans="1:18" ht="14.65" hidden="1" thickBot="1" x14ac:dyDescent="0.5">
      <c r="A135" s="3" t="s">
        <v>82</v>
      </c>
      <c r="B135" s="3" t="str">
        <f>Tableau115[[#This Row],[Prénom ]]&amp;" "&amp;Tableau115[[#This Row],[Noms ]]</f>
        <v>Vincent Fraser</v>
      </c>
      <c r="C135" s="3" t="str">
        <f>Tableau115[[#This Row],[Noms ]]&amp;", "&amp;Tableau115[[#This Row],[Prénom ]]</f>
        <v>Fraser, Vincent</v>
      </c>
      <c r="D135" s="1" t="s">
        <v>90</v>
      </c>
      <c r="E135" s="1" t="s">
        <v>91</v>
      </c>
      <c r="F135" s="15"/>
      <c r="G135" s="49"/>
      <c r="H135" s="50">
        <f>IF(ISNA(VLOOKUP($C135,Atelier1!$B:$Z,H$1,0)),0,VLOOKUP($C135,Atelier1!$B:$Z,H$1,FALSE))</f>
        <v>0</v>
      </c>
      <c r="I135" s="49"/>
      <c r="J135" s="127"/>
      <c r="K135" s="14"/>
      <c r="L135" s="14"/>
      <c r="M135" s="136"/>
      <c r="N135" s="14"/>
      <c r="O135" s="14"/>
      <c r="P135" s="14"/>
      <c r="Q135" s="14"/>
      <c r="R135" s="14"/>
    </row>
    <row r="136" spans="1:18" ht="14.65" hidden="1" thickBot="1" x14ac:dyDescent="0.5">
      <c r="A136" s="3" t="s">
        <v>108</v>
      </c>
      <c r="B136" s="3" t="str">
        <f>Tableau115[[#This Row],[Prénom ]]&amp;" "&amp;Tableau115[[#This Row],[Noms ]]</f>
        <v>Yvan Blais</v>
      </c>
      <c r="C136" s="3" t="str">
        <f>Tableau115[[#This Row],[Noms ]]&amp;", "&amp;Tableau115[[#This Row],[Prénom ]]</f>
        <v>Blais, Yvan</v>
      </c>
      <c r="D136" s="1" t="s">
        <v>111</v>
      </c>
      <c r="E136" s="1" t="s">
        <v>112</v>
      </c>
      <c r="F136" s="15"/>
      <c r="G136" s="49"/>
      <c r="H136" s="50">
        <f>IF(ISNA(VLOOKUP($C136,Atelier1!$B:$Z,H$1,0)),0,VLOOKUP($C136,Atelier1!$B:$Z,H$1,FALSE))</f>
        <v>0</v>
      </c>
      <c r="I136" s="49"/>
      <c r="J136" s="126"/>
      <c r="K136" s="14"/>
      <c r="L136" s="14"/>
      <c r="M136" s="136"/>
      <c r="N136" s="14"/>
      <c r="O136" s="14"/>
      <c r="P136" s="14"/>
      <c r="Q136" s="14"/>
      <c r="R136" s="14"/>
    </row>
    <row r="137" spans="1:18" ht="14.65" hidden="1" thickBot="1" x14ac:dyDescent="0.5">
      <c r="A137" s="26" t="s">
        <v>130</v>
      </c>
      <c r="B137" s="26" t="str">
        <f>Tableau115[[#This Row],[Prénom ]]&amp;" "&amp;Tableau115[[#This Row],[Noms ]]</f>
        <v>Yves Lefrançois</v>
      </c>
      <c r="C137" s="26" t="str">
        <f>Tableau115[[#This Row],[Noms ]]&amp;", "&amp;Tableau115[[#This Row],[Prénom ]]</f>
        <v>Lefrançois, Yves</v>
      </c>
      <c r="D137" s="27" t="s">
        <v>142</v>
      </c>
      <c r="E137" s="27" t="s">
        <v>143</v>
      </c>
      <c r="F137" s="41"/>
      <c r="G137" s="53"/>
      <c r="H137" s="54">
        <f>IF(ISNA(VLOOKUP($C137,Atelier1!$B:$Z,H$1,0)),0,VLOOKUP($C137,Atelier1!$B:$Z,H$1,FALSE))</f>
        <v>0</v>
      </c>
      <c r="I137" s="53"/>
      <c r="J137" s="127"/>
      <c r="K137" s="14"/>
      <c r="L137" s="14"/>
      <c r="M137" s="136"/>
      <c r="N137" s="14"/>
      <c r="O137" s="14"/>
      <c r="P137" s="14"/>
      <c r="Q137" s="14"/>
      <c r="R137" s="14"/>
    </row>
    <row r="138" spans="1:18" s="25" customFormat="1" ht="16.5" thickTop="1" thickBot="1" x14ac:dyDescent="0.55000000000000004">
      <c r="A138" s="110" t="s">
        <v>0</v>
      </c>
      <c r="B138" s="110">
        <f>SUBTOTAL(103,Tableau115[PrenomNom])</f>
        <v>14</v>
      </c>
      <c r="C138" s="110"/>
      <c r="D138" s="30">
        <f>SUBTOTAL(103,Tableau115[[Noms ]])</f>
        <v>14</v>
      </c>
      <c r="E138" s="30">
        <f>SUBTOTAL(103,Tableau115[[Prénom ]])</f>
        <v>14</v>
      </c>
      <c r="F138" s="111">
        <f>SUBTOTAL(109,Tableau115[Forma-teur])</f>
        <v>1</v>
      </c>
      <c r="G138" s="112">
        <f>SUBTOTAL(103,Tableau115[1- Président])-1</f>
        <v>-1</v>
      </c>
      <c r="H138" s="108">
        <f>SUBTOTAL(109,Tableau115[1-Présent])</f>
        <v>0</v>
      </c>
      <c r="I138" s="112">
        <f>SUBTOTAL(103,Tableau115[2- Secrétaire])</f>
        <v>14</v>
      </c>
      <c r="J138" s="131">
        <f>SUBTOTAL(103,Tableau115[2-Présent])</f>
        <v>14</v>
      </c>
      <c r="K138" s="109">
        <f>SUBTOTAL(103,Tableau115[TEAMS])</f>
        <v>14</v>
      </c>
      <c r="L138" s="109">
        <f>SUBTOTAL(103,Tableau115[Fait])</f>
        <v>14</v>
      </c>
      <c r="M138" s="137">
        <f>SUBTOTAL(103,Tableau115[8 nov 15h])</f>
        <v>3</v>
      </c>
      <c r="N138" s="109">
        <f>SUBTOTAL(103,Tableau115[9 nov 11h])</f>
        <v>4</v>
      </c>
      <c r="O138" s="109">
        <f>SUBTOTAL(103,Tableau115[10 nov 14h])</f>
        <v>1</v>
      </c>
      <c r="P138" s="109"/>
      <c r="Q138" s="109">
        <f>SUBTOTAL(103,Tableau115[11 nov 19h30])</f>
        <v>5</v>
      </c>
      <c r="R138" s="109">
        <f>SUBTOTAL(103,Tableau115[Répondu])</f>
        <v>14</v>
      </c>
    </row>
    <row r="139" spans="1:18" ht="14.65" thickBot="1" x14ac:dyDescent="0.5">
      <c r="E139" s="6" t="s">
        <v>250</v>
      </c>
      <c r="F139" s="6"/>
      <c r="G139" s="58" t="e">
        <f>Tableau115[[#Totals],[1- Président]]+Tableau115[[#Totals],[2- Secrétaire]]+#REF!+#REF!+#REF!+#REF!+#REF!</f>
        <v>#REF!</v>
      </c>
      <c r="H139" s="59" t="e">
        <f>Tableau115[[#Totals],[1-Présent]]+Tableau115[[#Totals],[2-Présent]]+#REF!+#REF!+#REF!+#REF!+#REF!</f>
        <v>#REF!</v>
      </c>
    </row>
    <row r="140" spans="1:18" x14ac:dyDescent="0.45">
      <c r="M140" s="138">
        <v>0.5</v>
      </c>
      <c r="N140">
        <v>0.5</v>
      </c>
      <c r="O140">
        <v>1</v>
      </c>
      <c r="P140">
        <v>0.75</v>
      </c>
      <c r="Q140">
        <v>0.4</v>
      </c>
      <c r="R140">
        <f>SUM(M140:Q140)</f>
        <v>3.15</v>
      </c>
    </row>
    <row r="141" spans="1:18" x14ac:dyDescent="0.45">
      <c r="J141" s="132" t="s">
        <v>328</v>
      </c>
      <c r="K141">
        <v>27</v>
      </c>
    </row>
    <row r="142" spans="1:18" x14ac:dyDescent="0.45">
      <c r="J142" s="132" t="s">
        <v>327</v>
      </c>
      <c r="K142">
        <v>9</v>
      </c>
      <c r="L142" s="154">
        <f>K142/$K$141</f>
        <v>0.33333333333333331</v>
      </c>
    </row>
    <row r="143" spans="1:18" x14ac:dyDescent="0.45">
      <c r="J143" s="132" t="s">
        <v>331</v>
      </c>
      <c r="K143">
        <v>5</v>
      </c>
      <c r="L143" s="154">
        <f>K143/$K$141</f>
        <v>0.18518518518518517</v>
      </c>
    </row>
    <row r="144" spans="1:18" x14ac:dyDescent="0.45">
      <c r="J144" s="132" t="s">
        <v>329</v>
      </c>
      <c r="K144" s="155">
        <v>5</v>
      </c>
      <c r="L144" s="154">
        <f>K144/$K$141</f>
        <v>0.18518518518518517</v>
      </c>
    </row>
    <row r="145" spans="10:12" x14ac:dyDescent="0.45">
      <c r="J145" s="132" t="s">
        <v>330</v>
      </c>
      <c r="K145" s="155">
        <v>14</v>
      </c>
      <c r="L145" s="154">
        <f>K145/$K$141</f>
        <v>0.51851851851851849</v>
      </c>
    </row>
  </sheetData>
  <mergeCells count="2">
    <mergeCell ref="A2:D2"/>
    <mergeCell ref="P2:Q2"/>
  </mergeCells>
  <phoneticPr fontId="7" type="noConversion"/>
  <conditionalFormatting sqref="A1:XFD1 A2:E2 R2:XFD2 G2:P2 A3:XFD142 A146:XFD1048576 A143:I145 J144:K145 L143:XFD145">
    <cfRule type="cellIs" dxfId="23" priority="2" operator="equal">
      <formula>0</formula>
    </cfRule>
  </conditionalFormatting>
  <hyperlinks>
    <hyperlink ref="J99" r:id="rId1" xr:uid="{698972D3-4219-3341-9DE5-701FDB481B17}"/>
    <hyperlink ref="J101" r:id="rId2" xr:uid="{6CFD4C81-8D8F-9D47-A002-9FF32509C766}"/>
    <hyperlink ref="J51" r:id="rId3" xr:uid="{FC2BA520-BD80-8B4B-92C7-B9F605D1CE33}"/>
    <hyperlink ref="J103" r:id="rId4" xr:uid="{C8AB5657-549D-4C43-BDBE-C98B98F35BAE}"/>
    <hyperlink ref="J128" r:id="rId5" xr:uid="{690BA98C-3143-3849-9EE0-9863F2F65E9B}"/>
    <hyperlink ref="J26" r:id="rId6" xr:uid="{4299A7D2-E704-1842-9762-D3CD51EFDB9C}"/>
    <hyperlink ref="J125" r:id="rId7" xr:uid="{ECE804D9-9308-F14B-A705-BC1D199ABBEE}"/>
    <hyperlink ref="J52" r:id="rId8" xr:uid="{42E4B249-77FC-8B4D-AB5A-3C830935E5FB}"/>
    <hyperlink ref="J9" r:id="rId9" xr:uid="{5F516543-1ED5-EB44-BA79-51AC4028E6EA}"/>
    <hyperlink ref="J116" r:id="rId10" xr:uid="{899A9692-AE5E-2B45-80E4-2244EF5DC5A1}"/>
    <hyperlink ref="J28" r:id="rId11" xr:uid="{D2CBDEA9-5A8E-F046-AB01-71A1793608AE}"/>
    <hyperlink ref="J115" r:id="rId12" xr:uid="{91D77E76-5110-8042-8BBC-169A66631B3B}"/>
    <hyperlink ref="J73" r:id="rId13" xr:uid="{29DA9D52-9FE5-B94C-9E90-BB69EBD5542C}"/>
    <hyperlink ref="J77" r:id="rId14" xr:uid="{A8EBF06D-6B77-F248-8B11-2CF2C8C248B6}"/>
    <hyperlink ref="J81" r:id="rId15" xr:uid="{69AC435A-FCFB-BE4D-8328-74607DC952C8}"/>
    <hyperlink ref="J96" r:id="rId16" xr:uid="{7F3051FB-E5EB-8848-B5EC-CC25ED61BBDC}"/>
    <hyperlink ref="J24" r:id="rId17" xr:uid="{6AA01C18-E337-7E47-A421-9E6D8A5859A7}"/>
    <hyperlink ref="J42" r:id="rId18" xr:uid="{E40ADFEF-68B0-4E4E-BE74-B238F9715007}"/>
    <hyperlink ref="J133" r:id="rId19" xr:uid="{4F12E0C9-0DF8-824B-8CBA-14A615AC63C0}"/>
    <hyperlink ref="J132" r:id="rId20" xr:uid="{90B7EA08-AEB4-4187-9B51-97B097A43262}"/>
    <hyperlink ref="J113" r:id="rId21" xr:uid="{BF558C46-A08E-41E8-B9AD-74615AB86086}"/>
    <hyperlink ref="J34" r:id="rId22" xr:uid="{1F75D94A-0342-494B-9B00-B61DD75337C6}"/>
    <hyperlink ref="J39" r:id="rId23" xr:uid="{90810AF4-0F93-422E-AB59-D33625F2B137}"/>
    <hyperlink ref="J47" r:id="rId24" xr:uid="{F4B9EA0A-9D1E-4FD1-A098-C565E58521B0}"/>
    <hyperlink ref="J33" r:id="rId25" xr:uid="{3296DA58-31BF-407D-837A-6A7E474DB6AF}"/>
    <hyperlink ref="J69" r:id="rId26" xr:uid="{FBD55F8C-6FE5-40AC-AC22-C11861CD6862}"/>
    <hyperlink ref="J91" r:id="rId27" xr:uid="{DA93F329-8C4C-4879-B8C3-2F8F1E487237}"/>
    <hyperlink ref="J14" r:id="rId28" xr:uid="{1330DB55-03AC-4FEB-B622-3C4CDE1CE3B5}"/>
    <hyperlink ref="J55" r:id="rId29" xr:uid="{B06CAEB2-16A9-4537-9A2C-AC3DA448F1DA}"/>
  </hyperlinks>
  <printOptions horizontalCentered="1"/>
  <pageMargins left="0.31496062992125984" right="0.15748031496062992" top="0.62992125984251968" bottom="0.35433070866141736" header="0.31496062992125984" footer="0.31496062992125984"/>
  <pageSetup orientation="landscape" r:id="rId30"/>
  <headerFooter>
    <oddHeader>&amp;LDate : &amp;D&amp;CPARTICIPANTS AUX ATELIERS DE FORMATION CONGRÈS DISTRICT U-3&amp;RPage &amp;"-,Gras"&amp;P &amp;"-,Normal"de &amp;"-,Gras"&amp;N</oddHeader>
  </headerFooter>
  <ignoredErrors>
    <ignoredError sqref="J56:J132 J9:J13 B132 J15:J39 J47:J54 B55:C55" calculatedColumn="1"/>
  </ignoredErrors>
  <drawing r:id="rId31"/>
  <legacyDrawing r:id="rId32"/>
  <tableParts count="1">
    <tablePart r:id="rId3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BB0865B-4EAF-4201-AE08-B5C71F2806C0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R4:R137 L4:L137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77E50-51AB-431C-8A55-951A3718502F}">
  <dimension ref="A1:K137"/>
  <sheetViews>
    <sheetView workbookViewId="0">
      <pane xSplit="4" ySplit="3" topLeftCell="J8" activePane="bottomRight" state="frozen"/>
      <selection pane="topRight" activeCell="D1" sqref="D1"/>
      <selection pane="bottomLeft" activeCell="A6" sqref="A6"/>
      <selection pane="bottomRight" activeCell="K8" sqref="K8"/>
    </sheetView>
  </sheetViews>
  <sheetFormatPr baseColWidth="10" defaultColWidth="11.3984375" defaultRowHeight="14.25" x14ac:dyDescent="0.45"/>
  <cols>
    <col min="1" max="1" width="22.86328125" customWidth="1"/>
    <col min="2" max="2" width="22.86328125" hidden="1" customWidth="1"/>
    <col min="3" max="3" width="13" bestFit="1" customWidth="1"/>
    <col min="4" max="4" width="13.86328125" customWidth="1"/>
    <col min="5" max="5" width="7.3984375" hidden="1" customWidth="1"/>
    <col min="6" max="6" width="10.86328125" hidden="1" customWidth="1"/>
    <col min="7" max="7" width="8.1328125" hidden="1" customWidth="1"/>
    <col min="8" max="8" width="10.3984375" hidden="1" customWidth="1"/>
    <col min="9" max="9" width="8.3984375" hidden="1" customWidth="1"/>
    <col min="10" max="10" width="10.3984375" customWidth="1"/>
    <col min="11" max="11" width="8.3984375" customWidth="1"/>
  </cols>
  <sheetData>
    <row r="1" spans="1:11" s="33" customFormat="1" ht="14.65" thickBot="1" x14ac:dyDescent="0.5">
      <c r="B1" s="33">
        <v>1</v>
      </c>
      <c r="C1" s="33">
        <f>B1+1</f>
        <v>2</v>
      </c>
      <c r="D1" s="33">
        <f>C1+1</f>
        <v>3</v>
      </c>
      <c r="E1" s="33">
        <f>D1+1</f>
        <v>4</v>
      </c>
      <c r="F1" s="45">
        <f>E1+1</f>
        <v>5</v>
      </c>
      <c r="G1" s="46">
        <f t="shared" ref="G1:H1" si="0">F1+1</f>
        <v>6</v>
      </c>
      <c r="H1" s="33">
        <f t="shared" si="0"/>
        <v>7</v>
      </c>
      <c r="I1" s="33">
        <f>H1+1</f>
        <v>8</v>
      </c>
      <c r="J1" s="33">
        <f t="shared" ref="J1:K1" si="1">I1+1</f>
        <v>9</v>
      </c>
      <c r="K1" s="33">
        <f t="shared" si="1"/>
        <v>10</v>
      </c>
    </row>
    <row r="2" spans="1:11" s="14" customFormat="1" ht="30.75" customHeight="1" thickBot="1" x14ac:dyDescent="0.5">
      <c r="A2" s="148" t="s">
        <v>256</v>
      </c>
      <c r="B2" s="149"/>
      <c r="C2" s="149"/>
      <c r="D2" s="35" t="s">
        <v>252</v>
      </c>
      <c r="F2" s="22" t="s">
        <v>240</v>
      </c>
      <c r="G2" s="22"/>
      <c r="H2" s="22" t="s">
        <v>241</v>
      </c>
      <c r="I2" s="43"/>
      <c r="J2" s="22" t="s">
        <v>242</v>
      </c>
      <c r="K2" s="22"/>
    </row>
    <row r="3" spans="1:11" ht="36.75" customHeight="1" thickBot="1" x14ac:dyDescent="0.75">
      <c r="A3" s="17" t="s">
        <v>1</v>
      </c>
      <c r="B3" s="17" t="s">
        <v>249</v>
      </c>
      <c r="C3" s="18" t="s">
        <v>247</v>
      </c>
      <c r="D3" s="19" t="s">
        <v>248</v>
      </c>
      <c r="E3" s="36" t="s">
        <v>257</v>
      </c>
      <c r="F3" s="20" t="s">
        <v>258</v>
      </c>
      <c r="G3" s="20" t="s">
        <v>267</v>
      </c>
      <c r="H3" s="20" t="s">
        <v>259</v>
      </c>
      <c r="I3" s="44" t="s">
        <v>268</v>
      </c>
      <c r="J3" s="20" t="s">
        <v>260</v>
      </c>
      <c r="K3" s="20" t="s">
        <v>269</v>
      </c>
    </row>
    <row r="4" spans="1:11" hidden="1" x14ac:dyDescent="0.45">
      <c r="A4" s="7" t="s">
        <v>23</v>
      </c>
      <c r="B4" s="7" t="str">
        <f>Tableau116[[#This Row],[Noms ]]&amp;", "&amp;Tableau116[[#This Row],[Prénom ]]</f>
        <v>Arbour, Diane</v>
      </c>
      <c r="C4" s="9" t="s">
        <v>33</v>
      </c>
      <c r="D4" s="9" t="s">
        <v>34</v>
      </c>
      <c r="E4" s="37"/>
      <c r="F4" s="62"/>
      <c r="G4" s="71">
        <f>IF(ISNA(VLOOKUP($B4,Atelier1!$B:$Z,G$1,0)),0,VLOOKUP($B4,Atelier1!$B:$Z,G$1,FALSE))</f>
        <v>0</v>
      </c>
      <c r="H4" s="66"/>
      <c r="I4" s="71">
        <f>IF(ISNA(VLOOKUP($B4,Atelier2!$C:$Q,I$1,0)),0,VLOOKUP($B4,Atelier2!$C:$Q,I$1,FALSE))</f>
        <v>0</v>
      </c>
      <c r="J4" s="66"/>
      <c r="K4" s="71"/>
    </row>
    <row r="5" spans="1:11" hidden="1" x14ac:dyDescent="0.45">
      <c r="A5" s="3" t="s">
        <v>23</v>
      </c>
      <c r="B5" s="3" t="str">
        <f>Tableau116[[#This Row],[Noms ]]&amp;", "&amp;Tableau116[[#This Row],[Prénom ]]</f>
        <v>Boulianne, Marian</v>
      </c>
      <c r="C5" s="1" t="s">
        <v>31</v>
      </c>
      <c r="D5" s="1" t="s">
        <v>32</v>
      </c>
      <c r="E5" s="15"/>
      <c r="F5" s="63"/>
      <c r="G5" s="72">
        <f>IF(ISNA(VLOOKUP($B5,Atelier1!$B:$Z,G$1,0)),0,VLOOKUP($B5,Atelier1!$B:$Z,G$1,FALSE))</f>
        <v>0</v>
      </c>
      <c r="H5" s="64"/>
      <c r="I5" s="72">
        <f>IF(ISNA(VLOOKUP($B5,Atelier2!$C:$Q,I$1,0)),0,VLOOKUP($B5,Atelier2!$C:$Q,I$1,FALSE))</f>
        <v>0</v>
      </c>
      <c r="J5" s="64"/>
      <c r="K5" s="72"/>
    </row>
    <row r="6" spans="1:11" hidden="1" x14ac:dyDescent="0.45">
      <c r="A6" s="3" t="s">
        <v>23</v>
      </c>
      <c r="B6" s="3" t="str">
        <f>Tableau116[[#This Row],[Noms ]]&amp;", "&amp;Tableau116[[#This Row],[Prénom ]]</f>
        <v>Gagné, M.-Paul</v>
      </c>
      <c r="C6" s="1" t="s">
        <v>29</v>
      </c>
      <c r="D6" s="1" t="s">
        <v>30</v>
      </c>
      <c r="E6" s="15"/>
      <c r="F6" s="63"/>
      <c r="G6" s="72">
        <f>IF(ISNA(VLOOKUP($B6,Atelier1!$B:$Z,G$1,0)),0,VLOOKUP($B6,Atelier1!$B:$Z,G$1,FALSE))</f>
        <v>0</v>
      </c>
      <c r="H6" s="64"/>
      <c r="I6" s="72">
        <f>IF(ISNA(VLOOKUP($B6,Atelier2!$C:$Q,I$1,0)),0,VLOOKUP($B6,Atelier2!$C:$Q,I$1,FALSE))</f>
        <v>0</v>
      </c>
      <c r="J6" s="64"/>
      <c r="K6" s="72"/>
    </row>
    <row r="7" spans="1:11" hidden="1" x14ac:dyDescent="0.45">
      <c r="A7" s="3" t="s">
        <v>23</v>
      </c>
      <c r="B7" s="3" t="str">
        <f>Tableau116[[#This Row],[Noms ]]&amp;", "&amp;Tableau116[[#This Row],[Prénom ]]</f>
        <v>Girard, Serge</v>
      </c>
      <c r="C7" s="1" t="s">
        <v>24</v>
      </c>
      <c r="D7" s="1" t="s">
        <v>25</v>
      </c>
      <c r="E7" s="15"/>
      <c r="F7" s="68" t="s">
        <v>251</v>
      </c>
      <c r="G7" s="73">
        <f>IF(ISNA(VLOOKUP($B7,Atelier1!$B:$Z,G$1,0)),0,VLOOKUP($B7,Atelier1!$B:$Z,G$1,FALSE))</f>
        <v>0</v>
      </c>
      <c r="H7" s="64"/>
      <c r="I7" s="73">
        <f>IF(ISNA(VLOOKUP($B7,Atelier2!$C:$Q,I$1,0)),0,VLOOKUP($B7,Atelier2!$C:$Q,I$1,FALSE))</f>
        <v>0</v>
      </c>
      <c r="J7" s="64"/>
      <c r="K7" s="73"/>
    </row>
    <row r="8" spans="1:11" x14ac:dyDescent="0.45">
      <c r="A8" s="3" t="s">
        <v>23</v>
      </c>
      <c r="B8" s="3" t="str">
        <f>Tableau116[[#This Row],[Noms ]]&amp;", "&amp;Tableau116[[#This Row],[Prénom ]]</f>
        <v>Guénette , André</v>
      </c>
      <c r="C8" s="1" t="s">
        <v>28</v>
      </c>
      <c r="D8" s="1" t="s">
        <v>7</v>
      </c>
      <c r="E8" s="15"/>
      <c r="F8" s="69"/>
      <c r="G8" s="72">
        <f>IF(ISNA(VLOOKUP($B8,Atelier1!$B:$Z,G$1,0)),0,VLOOKUP($B8,Atelier1!$B:$Z,G$1,FALSE))</f>
        <v>0</v>
      </c>
      <c r="H8" s="64"/>
      <c r="I8" s="72">
        <f>IF(ISNA(VLOOKUP($B8,Atelier2!$C:$Q,I$1,0)),0,VLOOKUP($B8,Atelier2!$C:$Q,I$1,FALSE))</f>
        <v>0</v>
      </c>
      <c r="J8" s="64" t="s">
        <v>251</v>
      </c>
      <c r="K8" s="75"/>
    </row>
    <row r="9" spans="1:11" hidden="1" x14ac:dyDescent="0.45">
      <c r="A9" s="3" t="s">
        <v>23</v>
      </c>
      <c r="B9" s="3" t="str">
        <f>Tableau116[[#This Row],[Noms ]]&amp;", "&amp;Tableau116[[#This Row],[Prénom ]]</f>
        <v>Lapierre, Michel</v>
      </c>
      <c r="C9" s="1" t="s">
        <v>26</v>
      </c>
      <c r="D9" s="1" t="s">
        <v>27</v>
      </c>
      <c r="E9" s="15"/>
      <c r="F9" s="69"/>
      <c r="G9" s="72">
        <f>IF(ISNA(VLOOKUP($B9,Atelier1!$B:$Z,G$1,0)),0,VLOOKUP($B9,Atelier1!$B:$Z,G$1,FALSE))</f>
        <v>0</v>
      </c>
      <c r="H9" s="64" t="s">
        <v>251</v>
      </c>
      <c r="I9" s="72" t="str">
        <f>IF(ISNA(VLOOKUP($B9,Atelier2!$C:$Q,I$1,0)),0,VLOOKUP($B9,Atelier2!$C:$Q,I$1,FALSE))</f>
        <v>michel.lap@globetrotter.net;</v>
      </c>
      <c r="J9" s="64"/>
      <c r="K9" s="72"/>
    </row>
    <row r="10" spans="1:11" hidden="1" x14ac:dyDescent="0.45">
      <c r="A10" s="3" t="s">
        <v>147</v>
      </c>
      <c r="B10" s="3" t="str">
        <f>Tableau116[[#This Row],[Noms ]]&amp;", "&amp;Tableau116[[#This Row],[Prénom ]]</f>
        <v>Barabe, Francis</v>
      </c>
      <c r="C10" s="1" t="s">
        <v>154</v>
      </c>
      <c r="D10" s="1" t="s">
        <v>155</v>
      </c>
      <c r="E10" s="15"/>
      <c r="F10" s="69"/>
      <c r="G10" s="72">
        <f>IF(ISNA(VLOOKUP($B10,Atelier1!$B:$Z,G$1,0)),0,VLOOKUP($B10,Atelier1!$B:$Z,G$1,FALSE))</f>
        <v>0</v>
      </c>
      <c r="H10" s="64"/>
      <c r="I10" s="72">
        <f>IF(ISNA(VLOOKUP($B10,Atelier2!$C:$Q,I$1,0)),0,VLOOKUP($B10,Atelier2!$C:$Q,I$1,FALSE))</f>
        <v>0</v>
      </c>
      <c r="J10" s="64"/>
      <c r="K10" s="72"/>
    </row>
    <row r="11" spans="1:11" hidden="1" x14ac:dyDescent="0.45">
      <c r="A11" s="3" t="s">
        <v>147</v>
      </c>
      <c r="B11" s="3" t="str">
        <f>Tableau116[[#This Row],[Noms ]]&amp;", "&amp;Tableau116[[#This Row],[Prénom ]]</f>
        <v>Bond, Carole</v>
      </c>
      <c r="C11" s="1" t="s">
        <v>150</v>
      </c>
      <c r="D11" s="1" t="s">
        <v>151</v>
      </c>
      <c r="E11" s="15"/>
      <c r="F11" s="69" t="s">
        <v>251</v>
      </c>
      <c r="G11" s="72">
        <f>IF(ISNA(VLOOKUP($B11,Atelier1!$B:$Z,G$1,0)),0,VLOOKUP($B11,Atelier1!$B:$Z,G$1,FALSE))</f>
        <v>0</v>
      </c>
      <c r="H11" s="64"/>
      <c r="I11" s="72">
        <f>IF(ISNA(VLOOKUP($B11,Atelier2!$C:$Q,I$1,0)),0,VLOOKUP($B11,Atelier2!$C:$Q,I$1,FALSE))</f>
        <v>0</v>
      </c>
      <c r="J11" s="64"/>
      <c r="K11" s="72"/>
    </row>
    <row r="12" spans="1:11" hidden="1" x14ac:dyDescent="0.45">
      <c r="A12" s="3" t="s">
        <v>147</v>
      </c>
      <c r="B12" s="3" t="str">
        <f>Tableau116[[#This Row],[Noms ]]&amp;", "&amp;Tableau116[[#This Row],[Prénom ]]</f>
        <v>Lafontaine, Chantal</v>
      </c>
      <c r="C12" s="1" t="s">
        <v>152</v>
      </c>
      <c r="D12" s="1" t="s">
        <v>153</v>
      </c>
      <c r="E12" s="15"/>
      <c r="F12" s="69"/>
      <c r="G12" s="72">
        <f>IF(ISNA(VLOOKUP($B12,Atelier1!$B:$Z,G$1,0)),0,VLOOKUP($B12,Atelier1!$B:$Z,G$1,FALSE))</f>
        <v>0</v>
      </c>
      <c r="H12" s="64"/>
      <c r="I12" s="72">
        <f>IF(ISNA(VLOOKUP($B12,Atelier2!$C:$Q,I$1,0)),0,VLOOKUP($B12,Atelier2!$C:$Q,I$1,FALSE))</f>
        <v>0</v>
      </c>
      <c r="J12" s="64"/>
      <c r="K12" s="72"/>
    </row>
    <row r="13" spans="1:11" hidden="1" x14ac:dyDescent="0.45">
      <c r="A13" s="3" t="s">
        <v>147</v>
      </c>
      <c r="B13" s="3" t="str">
        <f>Tableau116[[#This Row],[Noms ]]&amp;", "&amp;Tableau116[[#This Row],[Prénom ]]</f>
        <v>Landry, Jean-François</v>
      </c>
      <c r="C13" s="1" t="s">
        <v>106</v>
      </c>
      <c r="D13" s="1" t="s">
        <v>149</v>
      </c>
      <c r="E13" s="15"/>
      <c r="F13" s="69"/>
      <c r="G13" s="72">
        <f>IF(ISNA(VLOOKUP($B13,Atelier1!$B:$Z,G$1,0)),0,VLOOKUP($B13,Atelier1!$B:$Z,G$1,FALSE))</f>
        <v>0</v>
      </c>
      <c r="H13" s="64"/>
      <c r="I13" s="72">
        <f>IF(ISNA(VLOOKUP($B13,Atelier2!$C:$Q,I$1,0)),0,VLOOKUP($B13,Atelier2!$C:$Q,I$1,FALSE))</f>
        <v>0</v>
      </c>
      <c r="J13" s="64"/>
      <c r="K13" s="72"/>
    </row>
    <row r="14" spans="1:11" hidden="1" x14ac:dyDescent="0.45">
      <c r="A14" s="3" t="s">
        <v>147</v>
      </c>
      <c r="B14" s="3" t="str">
        <f>Tableau116[[#This Row],[Noms ]]&amp;", "&amp;Tableau116[[#This Row],[Prénom ]]</f>
        <v>Murray, Simon</v>
      </c>
      <c r="C14" s="1" t="s">
        <v>156</v>
      </c>
      <c r="D14" s="1" t="s">
        <v>157</v>
      </c>
      <c r="E14" s="15"/>
      <c r="F14" s="69"/>
      <c r="G14" s="72">
        <f>IF(ISNA(VLOOKUP($B14,Atelier1!$B:$Z,G$1,0)),0,VLOOKUP($B14,Atelier1!$B:$Z,G$1,FALSE))</f>
        <v>0</v>
      </c>
      <c r="H14" s="64"/>
      <c r="I14" s="72">
        <f>IF(ISNA(VLOOKUP($B14,Atelier2!$C:$Q,I$1,0)),0,VLOOKUP($B14,Atelier2!$C:$Q,I$1,FALSE))</f>
        <v>0</v>
      </c>
      <c r="J14" s="64"/>
      <c r="K14" s="72"/>
    </row>
    <row r="15" spans="1:11" hidden="1" x14ac:dyDescent="0.45">
      <c r="A15" s="3" t="s">
        <v>147</v>
      </c>
      <c r="B15" s="3" t="str">
        <f>Tableau116[[#This Row],[Noms ]]&amp;", "&amp;Tableau116[[#This Row],[Prénom ]]</f>
        <v>Raymond, Michel</v>
      </c>
      <c r="C15" s="1" t="s">
        <v>148</v>
      </c>
      <c r="D15" s="1" t="s">
        <v>27</v>
      </c>
      <c r="E15" s="15"/>
      <c r="F15" s="69"/>
      <c r="G15" s="72">
        <f>IF(ISNA(VLOOKUP($B15,Atelier1!$B:$Z,G$1,0)),0,VLOOKUP($B15,Atelier1!$B:$Z,G$1,FALSE))</f>
        <v>0</v>
      </c>
      <c r="H15" s="64" t="s">
        <v>251</v>
      </c>
      <c r="I15" s="72" t="str">
        <f>IF(ISNA(VLOOKUP($B15,Atelier2!$C:$Q,I$1,0)),0,VLOOKUP($B15,Atelier2!$C:$Q,I$1,FALSE))</f>
        <v>mraymond@boulonsmanic.com;</v>
      </c>
      <c r="J15" s="64"/>
      <c r="K15" s="72"/>
    </row>
    <row r="16" spans="1:11" hidden="1" x14ac:dyDescent="0.45">
      <c r="A16" s="3" t="s">
        <v>82</v>
      </c>
      <c r="B16" s="3" t="str">
        <f>Tableau116[[#This Row],[Noms ]]&amp;", "&amp;Tableau116[[#This Row],[Prénom ]]</f>
        <v>Arseneau, Gaston</v>
      </c>
      <c r="C16" s="1" t="s">
        <v>93</v>
      </c>
      <c r="D16" s="1" t="s">
        <v>94</v>
      </c>
      <c r="E16" s="15"/>
      <c r="F16" s="69"/>
      <c r="G16" s="72">
        <f>IF(ISNA(VLOOKUP($B16,Atelier1!$B:$Z,G$1,0)),0,VLOOKUP($B16,Atelier1!$B:$Z,G$1,FALSE))</f>
        <v>0</v>
      </c>
      <c r="H16" s="64"/>
      <c r="I16" s="72">
        <f>IF(ISNA(VLOOKUP($B16,Atelier2!$C:$Q,I$1,0)),0,VLOOKUP($B16,Atelier2!$C:$Q,I$1,FALSE))</f>
        <v>0</v>
      </c>
      <c r="J16" s="64"/>
      <c r="K16" s="72"/>
    </row>
    <row r="17" spans="1:11" hidden="1" x14ac:dyDescent="0.45">
      <c r="A17" s="3" t="s">
        <v>82</v>
      </c>
      <c r="B17" s="3" t="str">
        <f>Tableau116[[#This Row],[Noms ]]&amp;", "&amp;Tableau116[[#This Row],[Prénom ]]</f>
        <v>Bourque, Huguette</v>
      </c>
      <c r="C17" s="1" t="s">
        <v>92</v>
      </c>
      <c r="D17" s="1" t="s">
        <v>53</v>
      </c>
      <c r="E17" s="15"/>
      <c r="F17" s="69"/>
      <c r="G17" s="72">
        <f>IF(ISNA(VLOOKUP($B17,Atelier1!$B:$Z,G$1,0)),0,VLOOKUP($B17,Atelier1!$B:$Z,G$1,FALSE))</f>
        <v>0</v>
      </c>
      <c r="H17" s="64"/>
      <c r="I17" s="72">
        <f>IF(ISNA(VLOOKUP($B17,Atelier2!$C:$Q,I$1,0)),0,VLOOKUP($B17,Atelier2!$C:$Q,I$1,FALSE))</f>
        <v>0</v>
      </c>
      <c r="J17" s="64"/>
      <c r="K17" s="72"/>
    </row>
    <row r="18" spans="1:11" x14ac:dyDescent="0.45">
      <c r="A18" s="3" t="s">
        <v>82</v>
      </c>
      <c r="B18" s="3" t="str">
        <f>Tableau116[[#This Row],[Noms ]]&amp;", "&amp;Tableau116[[#This Row],[Prénom ]]</f>
        <v>Desjardins, Edmond</v>
      </c>
      <c r="C18" s="1" t="s">
        <v>88</v>
      </c>
      <c r="D18" s="1" t="s">
        <v>89</v>
      </c>
      <c r="E18" s="15"/>
      <c r="F18" s="69"/>
      <c r="G18" s="72">
        <f>IF(ISNA(VLOOKUP($B18,Atelier1!$B:$Z,G$1,0)),0,VLOOKUP($B18,Atelier1!$B:$Z,G$1,FALSE))</f>
        <v>0</v>
      </c>
      <c r="H18" s="64"/>
      <c r="I18" s="72">
        <f>IF(ISNA(VLOOKUP($B18,Atelier2!$C:$Q,I$1,0)),0,VLOOKUP($B18,Atelier2!$C:$Q,I$1,FALSE))</f>
        <v>0</v>
      </c>
      <c r="J18" s="64" t="s">
        <v>251</v>
      </c>
      <c r="K18" s="75"/>
    </row>
    <row r="19" spans="1:11" hidden="1" x14ac:dyDescent="0.45">
      <c r="A19" s="3" t="s">
        <v>82</v>
      </c>
      <c r="B19" s="3" t="str">
        <f>Tableau116[[#This Row],[Noms ]]&amp;", "&amp;Tableau116[[#This Row],[Prénom ]]</f>
        <v>Fraser, Vincent</v>
      </c>
      <c r="C19" s="1" t="s">
        <v>90</v>
      </c>
      <c r="D19" s="1" t="s">
        <v>91</v>
      </c>
      <c r="E19" s="15"/>
      <c r="F19" s="69"/>
      <c r="G19" s="72">
        <f>IF(ISNA(VLOOKUP($B19,Atelier1!$B:$Z,G$1,0)),0,VLOOKUP($B19,Atelier1!$B:$Z,G$1,FALSE))</f>
        <v>0</v>
      </c>
      <c r="H19" s="64"/>
      <c r="I19" s="72">
        <f>IF(ISNA(VLOOKUP($B19,Atelier2!$C:$Q,I$1,0)),0,VLOOKUP($B19,Atelier2!$C:$Q,I$1,FALSE))</f>
        <v>0</v>
      </c>
      <c r="J19" s="64"/>
      <c r="K19" s="72"/>
    </row>
    <row r="20" spans="1:11" hidden="1" x14ac:dyDescent="0.45">
      <c r="A20" s="3" t="s">
        <v>82</v>
      </c>
      <c r="B20" s="3" t="str">
        <f>Tableau116[[#This Row],[Noms ]]&amp;", "&amp;Tableau116[[#This Row],[Prénom ]]</f>
        <v>Hins, Huguette</v>
      </c>
      <c r="C20" s="1" t="s">
        <v>87</v>
      </c>
      <c r="D20" s="1" t="s">
        <v>53</v>
      </c>
      <c r="E20" s="15"/>
      <c r="F20" s="69"/>
      <c r="G20" s="72">
        <f>IF(ISNA(VLOOKUP($B20,Atelier1!$B:$Z,G$1,0)),0,VLOOKUP($B20,Atelier1!$B:$Z,G$1,FALSE))</f>
        <v>0</v>
      </c>
      <c r="H20" s="64" t="s">
        <v>251</v>
      </c>
      <c r="I20" s="72" t="str">
        <f>IF(ISNA(VLOOKUP($B20,Atelier2!$C:$Q,I$1,0)),0,VLOOKUP($B20,Atelier2!$C:$Q,I$1,FALSE))</f>
        <v>hhins@telus.net;</v>
      </c>
      <c r="J20" s="64"/>
      <c r="K20" s="72"/>
    </row>
    <row r="21" spans="1:11" hidden="1" x14ac:dyDescent="0.45">
      <c r="A21" s="3" t="s">
        <v>82</v>
      </c>
      <c r="B21" s="3" t="str">
        <f>Tableau116[[#This Row],[Noms ]]&amp;", "&amp;Tableau116[[#This Row],[Prénom ]]</f>
        <v>Lavoie, Micheline</v>
      </c>
      <c r="C21" s="1" t="s">
        <v>85</v>
      </c>
      <c r="D21" s="1" t="s">
        <v>86</v>
      </c>
      <c r="E21" s="15"/>
      <c r="F21" s="69"/>
      <c r="G21" s="72">
        <f>IF(ISNA(VLOOKUP($B21,Atelier1!$B:$Z,G$1,0)),0,VLOOKUP($B21,Atelier1!$B:$Z,G$1,FALSE))</f>
        <v>0</v>
      </c>
      <c r="H21" s="64" t="s">
        <v>251</v>
      </c>
      <c r="I21" s="72" t="str">
        <f>IF(ISNA(VLOOKUP($B21,Atelier2!$C:$Q,I$1,0)),0,VLOOKUP($B21,Atelier2!$C:$Q,I$1,FALSE))</f>
        <v>michelavoie@hotmail.com;</v>
      </c>
      <c r="J21" s="64"/>
      <c r="K21" s="72"/>
    </row>
    <row r="22" spans="1:11" hidden="1" x14ac:dyDescent="0.45">
      <c r="A22" s="3" t="s">
        <v>82</v>
      </c>
      <c r="B22" s="3" t="str">
        <f>Tableau116[[#This Row],[Noms ]]&amp;", "&amp;Tableau116[[#This Row],[Prénom ]]</f>
        <v>Lepage, Céline</v>
      </c>
      <c r="C22" s="1" t="s">
        <v>95</v>
      </c>
      <c r="D22" s="1" t="s">
        <v>96</v>
      </c>
      <c r="E22" s="15"/>
      <c r="F22" s="69"/>
      <c r="G22" s="72">
        <f>IF(ISNA(VLOOKUP($B22,Atelier1!$B:$Z,G$1,0)),0,VLOOKUP($B22,Atelier1!$B:$Z,G$1,FALSE))</f>
        <v>0</v>
      </c>
      <c r="H22" s="64"/>
      <c r="I22" s="72">
        <f>IF(ISNA(VLOOKUP($B22,Atelier2!$C:$Q,I$1,0)),0,VLOOKUP($B22,Atelier2!$C:$Q,I$1,FALSE))</f>
        <v>0</v>
      </c>
      <c r="J22" s="64"/>
      <c r="K22" s="72"/>
    </row>
    <row r="23" spans="1:11" hidden="1" x14ac:dyDescent="0.45">
      <c r="A23" s="3" t="s">
        <v>82</v>
      </c>
      <c r="B23" s="3" t="str">
        <f>Tableau116[[#This Row],[Noms ]]&amp;", "&amp;Tableau116[[#This Row],[Prénom ]]</f>
        <v>Ouellet, Marthe</v>
      </c>
      <c r="C23" s="1" t="s">
        <v>83</v>
      </c>
      <c r="D23" s="1" t="s">
        <v>84</v>
      </c>
      <c r="E23" s="15"/>
      <c r="F23" s="69" t="s">
        <v>251</v>
      </c>
      <c r="G23" s="72">
        <f>IF(ISNA(VLOOKUP($B23,Atelier1!$B:$Z,G$1,0)),0,VLOOKUP($B23,Atelier1!$B:$Z,G$1,FALSE))</f>
        <v>0</v>
      </c>
      <c r="H23" s="64"/>
      <c r="I23" s="72">
        <f>IF(ISNA(VLOOKUP($B23,Atelier2!$C:$Q,I$1,0)),0,VLOOKUP($B23,Atelier2!$C:$Q,I$1,FALSE))</f>
        <v>0</v>
      </c>
      <c r="J23" s="64"/>
      <c r="K23" s="72"/>
    </row>
    <row r="24" spans="1:11" hidden="1" x14ac:dyDescent="0.45">
      <c r="A24" s="3" t="s">
        <v>79</v>
      </c>
      <c r="B24" s="3" t="str">
        <f>Tableau116[[#This Row],[Noms ]]&amp;", "&amp;Tableau116[[#This Row],[Prénom ]]</f>
        <v>Hayes, James</v>
      </c>
      <c r="C24" s="1" t="s">
        <v>80</v>
      </c>
      <c r="D24" s="1" t="s">
        <v>81</v>
      </c>
      <c r="E24" s="15"/>
      <c r="F24" s="69"/>
      <c r="G24" s="72">
        <f>IF(ISNA(VLOOKUP($B24,Atelier1!$B:$Z,G$1,0)),0,VLOOKUP($B24,Atelier1!$B:$Z,G$1,FALSE))</f>
        <v>0</v>
      </c>
      <c r="H24" s="64"/>
      <c r="I24" s="72">
        <f>IF(ISNA(VLOOKUP($B24,Atelier2!$C:$Q,I$1,0)),0,VLOOKUP($B24,Atelier2!$C:$Q,I$1,FALSE))</f>
        <v>0</v>
      </c>
      <c r="J24" s="64"/>
      <c r="K24" s="72"/>
    </row>
    <row r="25" spans="1:11" hidden="1" x14ac:dyDescent="0.45">
      <c r="A25" s="3" t="s">
        <v>158</v>
      </c>
      <c r="B25" s="3" t="str">
        <f>Tableau116[[#This Row],[Noms ]]&amp;", "&amp;Tableau116[[#This Row],[Prénom ]]</f>
        <v>Élement, Lise</v>
      </c>
      <c r="C25" s="1" t="s">
        <v>159</v>
      </c>
      <c r="D25" s="1" t="s">
        <v>160</v>
      </c>
      <c r="E25" s="15"/>
      <c r="F25" s="69" t="s">
        <v>251</v>
      </c>
      <c r="G25" s="72">
        <f>IF(ISNA(VLOOKUP($B25,Atelier1!$B:$Z,G$1,0)),0,VLOOKUP($B25,Atelier1!$B:$Z,G$1,FALSE))</f>
        <v>0</v>
      </c>
      <c r="H25" s="64"/>
      <c r="I25" s="72">
        <f>IF(ISNA(VLOOKUP($B25,Atelier2!$C:$Q,I$1,0)),0,VLOOKUP($B25,Atelier2!$C:$Q,I$1,FALSE))</f>
        <v>0</v>
      </c>
      <c r="J25" s="64"/>
      <c r="K25" s="72"/>
    </row>
    <row r="26" spans="1:11" hidden="1" x14ac:dyDescent="0.45">
      <c r="A26" s="3" t="s">
        <v>158</v>
      </c>
      <c r="B26" s="3" t="str">
        <f>Tableau116[[#This Row],[Noms ]]&amp;", "&amp;Tableau116[[#This Row],[Prénom ]]</f>
        <v>Gosselin, Stéphane</v>
      </c>
      <c r="C26" s="1" t="s">
        <v>161</v>
      </c>
      <c r="D26" s="1" t="s">
        <v>162</v>
      </c>
      <c r="E26" s="15"/>
      <c r="F26" s="69"/>
      <c r="G26" s="72">
        <f>IF(ISNA(VLOOKUP($B26,Atelier1!$B:$Z,G$1,0)),0,VLOOKUP($B26,Atelier1!$B:$Z,G$1,FALSE))</f>
        <v>0</v>
      </c>
      <c r="H26" s="64" t="s">
        <v>251</v>
      </c>
      <c r="I26" s="72" t="str">
        <f>IF(ISNA(VLOOKUP($B26,Atelier2!$C:$Q,I$1,0)),0,VLOOKUP($B26,Atelier2!$C:$Q,I$1,FALSE))</f>
        <v>sgosselin10@hotmail.com;</v>
      </c>
      <c r="J26" s="64"/>
      <c r="K26" s="72"/>
    </row>
    <row r="27" spans="1:11" x14ac:dyDescent="0.45">
      <c r="A27" s="3" t="s">
        <v>158</v>
      </c>
      <c r="B27" s="3" t="str">
        <f>Tableau116[[#This Row],[Noms ]]&amp;", "&amp;Tableau116[[#This Row],[Prénom ]]</f>
        <v>Leblanc, Jean</v>
      </c>
      <c r="C27" s="1" t="s">
        <v>163</v>
      </c>
      <c r="D27" s="1" t="s">
        <v>164</v>
      </c>
      <c r="E27" s="15"/>
      <c r="F27" s="69"/>
      <c r="G27" s="72">
        <f>IF(ISNA(VLOOKUP($B27,Atelier1!$B:$Z,G$1,0)),0,VLOOKUP($B27,Atelier1!$B:$Z,G$1,FALSE))</f>
        <v>0</v>
      </c>
      <c r="H27" s="64"/>
      <c r="I27" s="72">
        <f>IF(ISNA(VLOOKUP($B27,Atelier2!$C:$Q,I$1,0)),0,VLOOKUP($B27,Atelier2!$C:$Q,I$1,FALSE))</f>
        <v>0</v>
      </c>
      <c r="J27" s="64" t="s">
        <v>251</v>
      </c>
      <c r="K27" s="75"/>
    </row>
    <row r="28" spans="1:11" hidden="1" x14ac:dyDescent="0.45">
      <c r="A28" s="3" t="s">
        <v>108</v>
      </c>
      <c r="B28" s="3" t="str">
        <f>Tableau116[[#This Row],[Noms ]]&amp;", "&amp;Tableau116[[#This Row],[Prénom ]]</f>
        <v>Blais, Yvan</v>
      </c>
      <c r="C28" s="1" t="s">
        <v>111</v>
      </c>
      <c r="D28" s="1" t="s">
        <v>112</v>
      </c>
      <c r="E28" s="15"/>
      <c r="F28" s="69"/>
      <c r="G28" s="72">
        <f>IF(ISNA(VLOOKUP($B28,Atelier1!$B:$Z,G$1,0)),0,VLOOKUP($B28,Atelier1!$B:$Z,G$1,FALSE))</f>
        <v>0</v>
      </c>
      <c r="H28" s="64"/>
      <c r="I28" s="72">
        <f>IF(ISNA(VLOOKUP($B28,Atelier2!$C:$Q,I$1,0)),0,VLOOKUP($B28,Atelier2!$C:$Q,I$1,FALSE))</f>
        <v>0</v>
      </c>
      <c r="J28" s="64"/>
      <c r="K28" s="72"/>
    </row>
    <row r="29" spans="1:11" hidden="1" x14ac:dyDescent="0.45">
      <c r="A29" s="3" t="s">
        <v>108</v>
      </c>
      <c r="B29" s="3" t="str">
        <f>Tableau116[[#This Row],[Noms ]]&amp;", "&amp;Tableau116[[#This Row],[Prénom ]]</f>
        <v>Gervais, Diane</v>
      </c>
      <c r="C29" s="1" t="s">
        <v>109</v>
      </c>
      <c r="D29" s="1" t="s">
        <v>34</v>
      </c>
      <c r="E29" s="15"/>
      <c r="F29" s="69"/>
      <c r="G29" s="72">
        <f>IF(ISNA(VLOOKUP($B29,Atelier1!$B:$Z,G$1,0)),0,VLOOKUP($B29,Atelier1!$B:$Z,G$1,FALSE))</f>
        <v>0</v>
      </c>
      <c r="H29" s="64" t="s">
        <v>251</v>
      </c>
      <c r="I29" s="72" t="str">
        <f>IF(ISNA(VLOOKUP($B29,Atelier2!$C:$Q,I$1,0)),0,VLOOKUP($B29,Atelier2!$C:$Q,I$1,FALSE))</f>
        <v>gervadi@hotmail.ca;</v>
      </c>
      <c r="J29" s="64"/>
      <c r="K29" s="72"/>
    </row>
    <row r="30" spans="1:11" hidden="1" x14ac:dyDescent="0.45">
      <c r="A30" s="3" t="s">
        <v>108</v>
      </c>
      <c r="B30" s="3" t="str">
        <f>Tableau116[[#This Row],[Noms ]]&amp;", "&amp;Tableau116[[#This Row],[Prénom ]]</f>
        <v>Grenier, Gilles</v>
      </c>
      <c r="C30" s="1" t="s">
        <v>110</v>
      </c>
      <c r="D30" s="1" t="s">
        <v>12</v>
      </c>
      <c r="E30" s="15"/>
      <c r="F30" s="69"/>
      <c r="G30" s="72">
        <f>IF(ISNA(VLOOKUP($B30,Atelier1!$B:$Z,G$1,0)),0,VLOOKUP($B30,Atelier1!$B:$Z,G$1,FALSE))</f>
        <v>0</v>
      </c>
      <c r="H30" s="64"/>
      <c r="I30" s="72">
        <f>IF(ISNA(VLOOKUP($B30,Atelier2!$C:$Q,I$1,0)),0,VLOOKUP($B30,Atelier2!$C:$Q,I$1,FALSE))</f>
        <v>0</v>
      </c>
      <c r="J30" s="64"/>
      <c r="K30" s="72"/>
    </row>
    <row r="31" spans="1:11" hidden="1" x14ac:dyDescent="0.45">
      <c r="A31" s="3" t="s">
        <v>108</v>
      </c>
      <c r="B31" s="3" t="str">
        <f>Tableau116[[#This Row],[Noms ]]&amp;", "&amp;Tableau116[[#This Row],[Prénom ]]</f>
        <v>Mercier, Jacques</v>
      </c>
      <c r="C31" s="1" t="s">
        <v>113</v>
      </c>
      <c r="D31" s="1" t="s">
        <v>114</v>
      </c>
      <c r="E31" s="15"/>
      <c r="F31" s="69"/>
      <c r="G31" s="72">
        <f>IF(ISNA(VLOOKUP($B31,Atelier1!$B:$Z,G$1,0)),0,VLOOKUP($B31,Atelier1!$B:$Z,G$1,FALSE))</f>
        <v>0</v>
      </c>
      <c r="H31" s="64"/>
      <c r="I31" s="72">
        <f>IF(ISNA(VLOOKUP($B31,Atelier2!$C:$Q,I$1,0)),0,VLOOKUP($B31,Atelier2!$C:$Q,I$1,FALSE))</f>
        <v>0</v>
      </c>
      <c r="J31" s="64"/>
      <c r="K31" s="72"/>
    </row>
    <row r="32" spans="1:11" hidden="1" x14ac:dyDescent="0.45">
      <c r="A32" s="3" t="s">
        <v>10</v>
      </c>
      <c r="B32" s="3" t="str">
        <f>Tableau116[[#This Row],[Noms ]]&amp;", "&amp;Tableau116[[#This Row],[Prénom ]]</f>
        <v>Tardif, Gilles</v>
      </c>
      <c r="C32" s="1" t="s">
        <v>11</v>
      </c>
      <c r="D32" s="1" t="s">
        <v>12</v>
      </c>
      <c r="E32" s="15"/>
      <c r="F32" s="69"/>
      <c r="G32" s="72">
        <f>IF(ISNA(VLOOKUP($B32,Atelier1!$B:$Z,G$1,0)),0,VLOOKUP($B32,Atelier1!$B:$Z,G$1,FALSE))</f>
        <v>0</v>
      </c>
      <c r="H32" s="64" t="s">
        <v>251</v>
      </c>
      <c r="I32" s="72" t="str">
        <f>IF(ISNA(VLOOKUP($B32,Atelier2!$C:$Q,I$1,0)),0,VLOOKUP($B32,Atelier2!$C:$Q,I$1,FALSE))</f>
        <v>tardif90@outlook.com</v>
      </c>
      <c r="J32" s="64"/>
      <c r="K32" s="72"/>
    </row>
    <row r="33" spans="1:11" hidden="1" x14ac:dyDescent="0.45">
      <c r="A33" s="3" t="s">
        <v>254</v>
      </c>
      <c r="B33" s="3" t="str">
        <f>Tableau116[[#This Row],[Noms ]]&amp;", "&amp;Tableau116[[#This Row],[Prénom ]]</f>
        <v>Gagné, Sonia</v>
      </c>
      <c r="C33" s="1" t="s">
        <v>29</v>
      </c>
      <c r="D33" s="1" t="s">
        <v>255</v>
      </c>
      <c r="E33" s="15"/>
      <c r="F33" s="69"/>
      <c r="G33" s="72">
        <f>IF(ISNA(VLOOKUP($B33,Atelier1!$B:$Z,G$1,0)),0,VLOOKUP($B33,Atelier1!$B:$Z,G$1,FALSE))</f>
        <v>0</v>
      </c>
      <c r="H33" s="64" t="s">
        <v>251</v>
      </c>
      <c r="I33" s="72" t="str">
        <f>IF(ISNA(VLOOKUP($B33,Atelier2!$C:$Q,I$1,0)),0,VLOOKUP($B33,Atelier2!$C:$Q,I$1,FALSE))</f>
        <v>soniagagne2006@yahoo.ca;</v>
      </c>
      <c r="J33" s="64"/>
      <c r="K33" s="72"/>
    </row>
    <row r="34" spans="1:11" hidden="1" x14ac:dyDescent="0.45">
      <c r="A34" s="3" t="s">
        <v>67</v>
      </c>
      <c r="B34" s="3" t="str">
        <f>Tableau116[[#This Row],[Noms ]]&amp;", "&amp;Tableau116[[#This Row],[Prénom ]]</f>
        <v>Murphy, Brenda</v>
      </c>
      <c r="C34" s="1" t="s">
        <v>68</v>
      </c>
      <c r="D34" s="1" t="s">
        <v>69</v>
      </c>
      <c r="E34" s="15"/>
      <c r="F34" s="69"/>
      <c r="G34" s="72">
        <f>IF(ISNA(VLOOKUP($B34,Atelier1!$B:$Z,G$1,0)),0,VLOOKUP($B34,Atelier1!$B:$Z,G$1,FALSE))</f>
        <v>0</v>
      </c>
      <c r="H34" s="64" t="s">
        <v>251</v>
      </c>
      <c r="I34" s="72" t="str">
        <f>IF(ISNA(VLOOKUP($B34,Atelier2!$C:$Q,I$1,0)),0,VLOOKUP($B34,Atelier2!$C:$Q,I$1,FALSE))</f>
        <v>renda1949@hotmail.com</v>
      </c>
      <c r="J34" s="64"/>
      <c r="K34" s="72"/>
    </row>
    <row r="35" spans="1:11" hidden="1" x14ac:dyDescent="0.45">
      <c r="A35" s="3" t="s">
        <v>97</v>
      </c>
      <c r="B35" s="3" t="str">
        <f>Tableau116[[#This Row],[Noms ]]&amp;", "&amp;Tableau116[[#This Row],[Prénom ]]</f>
        <v>Beaudoin, Guy</v>
      </c>
      <c r="C35" s="1" t="s">
        <v>101</v>
      </c>
      <c r="D35" s="1" t="s">
        <v>37</v>
      </c>
      <c r="E35" s="15"/>
      <c r="F35" s="69"/>
      <c r="G35" s="72">
        <f>IF(ISNA(VLOOKUP($B35,Atelier1!$B:$Z,G$1,0)),0,VLOOKUP($B35,Atelier1!$B:$Z,G$1,FALSE))</f>
        <v>0</v>
      </c>
      <c r="H35" s="64"/>
      <c r="I35" s="72">
        <f>IF(ISNA(VLOOKUP($B35,Atelier2!$C:$Q,I$1,0)),0,VLOOKUP($B35,Atelier2!$C:$Q,I$1,FALSE))</f>
        <v>0</v>
      </c>
      <c r="J35" s="64"/>
      <c r="K35" s="72"/>
    </row>
    <row r="36" spans="1:11" x14ac:dyDescent="0.45">
      <c r="A36" s="3" t="s">
        <v>97</v>
      </c>
      <c r="B36" s="3" t="str">
        <f>Tableau116[[#This Row],[Noms ]]&amp;", "&amp;Tableau116[[#This Row],[Prénom ]]</f>
        <v>Boulet, Jean-Clair</v>
      </c>
      <c r="C36" s="1" t="s">
        <v>102</v>
      </c>
      <c r="D36" s="1" t="s">
        <v>103</v>
      </c>
      <c r="E36" s="15"/>
      <c r="F36" s="69"/>
      <c r="G36" s="72">
        <f>IF(ISNA(VLOOKUP($B36,Atelier1!$B:$Z,G$1,0)),0,VLOOKUP($B36,Atelier1!$B:$Z,G$1,FALSE))</f>
        <v>0</v>
      </c>
      <c r="H36" s="64"/>
      <c r="I36" s="72">
        <f>IF(ISNA(VLOOKUP($B36,Atelier2!$C:$Q,I$1,0)),0,VLOOKUP($B36,Atelier2!$C:$Q,I$1,FALSE))</f>
        <v>0</v>
      </c>
      <c r="J36" s="64" t="s">
        <v>251</v>
      </c>
      <c r="K36" s="75"/>
    </row>
    <row r="37" spans="1:11" hidden="1" x14ac:dyDescent="0.45">
      <c r="A37" s="3" t="s">
        <v>97</v>
      </c>
      <c r="B37" s="3" t="str">
        <f>Tableau116[[#This Row],[Noms ]]&amp;", "&amp;Tableau116[[#This Row],[Prénom ]]</f>
        <v>Minville, Michel</v>
      </c>
      <c r="C37" s="1" t="s">
        <v>100</v>
      </c>
      <c r="D37" s="1" t="s">
        <v>27</v>
      </c>
      <c r="E37" s="15"/>
      <c r="F37" s="69" t="s">
        <v>251</v>
      </c>
      <c r="G37" s="72">
        <f>IF(ISNA(VLOOKUP($B37,Atelier1!$B:$Z,G$1,0)),0,VLOOKUP($B37,Atelier1!$B:$Z,G$1,FALSE))</f>
        <v>0</v>
      </c>
      <c r="H37" s="64"/>
      <c r="I37" s="72">
        <f>IF(ISNA(VLOOKUP($B37,Atelier2!$C:$Q,I$1,0)),0,VLOOKUP($B37,Atelier2!$C:$Q,I$1,FALSE))</f>
        <v>0</v>
      </c>
      <c r="J37" s="64"/>
      <c r="K37" s="72"/>
    </row>
    <row r="38" spans="1:11" hidden="1" x14ac:dyDescent="0.45">
      <c r="A38" s="3" t="s">
        <v>97</v>
      </c>
      <c r="B38" s="3" t="str">
        <f>Tableau116[[#This Row],[Noms ]]&amp;", "&amp;Tableau116[[#This Row],[Prénom ]]</f>
        <v>Richard, Alain</v>
      </c>
      <c r="C38" s="1" t="s">
        <v>98</v>
      </c>
      <c r="D38" s="1" t="s">
        <v>99</v>
      </c>
      <c r="E38" s="15"/>
      <c r="F38" s="69"/>
      <c r="G38" s="72">
        <f>IF(ISNA(VLOOKUP($B38,Atelier1!$B:$Z,G$1,0)),0,VLOOKUP($B38,Atelier1!$B:$Z,G$1,FALSE))</f>
        <v>0</v>
      </c>
      <c r="H38" s="64"/>
      <c r="I38" s="72">
        <f>IF(ISNA(VLOOKUP($B38,Atelier2!$C:$Q,I$1,0)),0,VLOOKUP($B38,Atelier2!$C:$Q,I$1,FALSE))</f>
        <v>0</v>
      </c>
      <c r="J38" s="64"/>
      <c r="K38" s="72"/>
    </row>
    <row r="39" spans="1:11" hidden="1" x14ac:dyDescent="0.45">
      <c r="A39" s="3" t="s">
        <v>65</v>
      </c>
      <c r="B39" s="3" t="str">
        <f>Tableau116[[#This Row],[Noms ]]&amp;", "&amp;Tableau116[[#This Row],[Prénom ]]</f>
        <v>Vigneault, Guy</v>
      </c>
      <c r="C39" s="1" t="s">
        <v>66</v>
      </c>
      <c r="D39" s="1" t="s">
        <v>37</v>
      </c>
      <c r="E39" s="15"/>
      <c r="F39" s="69" t="s">
        <v>251</v>
      </c>
      <c r="G39" s="72">
        <f>IF(ISNA(VLOOKUP($B39,Atelier1!$B:$Z,G$1,0)),0,VLOOKUP($B39,Atelier1!$B:$Z,G$1,FALSE))</f>
        <v>0</v>
      </c>
      <c r="H39" s="64"/>
      <c r="I39" s="72">
        <f>IF(ISNA(VLOOKUP($B39,Atelier2!$C:$Q,I$1,0)),0,VLOOKUP($B39,Atelier2!$C:$Q,I$1,FALSE))</f>
        <v>0</v>
      </c>
      <c r="J39" s="64"/>
      <c r="K39" s="72"/>
    </row>
    <row r="40" spans="1:11" hidden="1" x14ac:dyDescent="0.45">
      <c r="A40" s="3" t="s">
        <v>165</v>
      </c>
      <c r="B40" s="3" t="str">
        <f>Tableau116[[#This Row],[Noms ]]&amp;", "&amp;Tableau116[[#This Row],[Prénom ]]</f>
        <v>Bélanger , Josée</v>
      </c>
      <c r="C40" s="1" t="s">
        <v>172</v>
      </c>
      <c r="D40" s="1" t="s">
        <v>123</v>
      </c>
      <c r="E40" s="15"/>
      <c r="F40" s="69"/>
      <c r="G40" s="72">
        <f>IF(ISNA(VLOOKUP($B40,Atelier1!$B:$Z,G$1,0)),0,VLOOKUP($B40,Atelier1!$B:$Z,G$1,FALSE))</f>
        <v>0</v>
      </c>
      <c r="H40" s="64"/>
      <c r="I40" s="72">
        <f>IF(ISNA(VLOOKUP($B40,Atelier2!$C:$Q,I$1,0)),0,VLOOKUP($B40,Atelier2!$C:$Q,I$1,FALSE))</f>
        <v>0</v>
      </c>
      <c r="J40" s="64"/>
      <c r="K40" s="72"/>
    </row>
    <row r="41" spans="1:11" hidden="1" x14ac:dyDescent="0.45">
      <c r="A41" s="3" t="s">
        <v>165</v>
      </c>
      <c r="B41" s="3" t="str">
        <f>Tableau116[[#This Row],[Noms ]]&amp;", "&amp;Tableau116[[#This Row],[Prénom ]]</f>
        <v>Bérubé, Jean-Denis</v>
      </c>
      <c r="C41" s="1" t="s">
        <v>169</v>
      </c>
      <c r="D41" s="1" t="s">
        <v>170</v>
      </c>
      <c r="E41" s="15"/>
      <c r="F41" s="69" t="s">
        <v>251</v>
      </c>
      <c r="G41" s="72">
        <f>IF(ISNA(VLOOKUP($B41,Atelier1!$B:$Z,G$1,0)),0,VLOOKUP($B41,Atelier1!$B:$Z,G$1,FALSE))</f>
        <v>0</v>
      </c>
      <c r="H41" s="64"/>
      <c r="I41" s="72">
        <f>IF(ISNA(VLOOKUP($B41,Atelier2!$C:$Q,I$1,0)),0,VLOOKUP($B41,Atelier2!$C:$Q,I$1,FALSE))</f>
        <v>0</v>
      </c>
      <c r="J41" s="64"/>
      <c r="K41" s="72"/>
    </row>
    <row r="42" spans="1:11" hidden="1" x14ac:dyDescent="0.45">
      <c r="A42" s="3" t="s">
        <v>165</v>
      </c>
      <c r="B42" s="3" t="str">
        <f>Tableau116[[#This Row],[Noms ]]&amp;", "&amp;Tableau116[[#This Row],[Prénom ]]</f>
        <v>Rousseau, Nathalie</v>
      </c>
      <c r="C42" s="1" t="s">
        <v>171</v>
      </c>
      <c r="D42" s="1" t="s">
        <v>136</v>
      </c>
      <c r="E42" s="15"/>
      <c r="F42" s="69"/>
      <c r="G42" s="72">
        <f>IF(ISNA(VLOOKUP($B42,Atelier1!$B:$Z,G$1,0)),0,VLOOKUP($B42,Atelier1!$B:$Z,G$1,FALSE))</f>
        <v>0</v>
      </c>
      <c r="H42" s="64"/>
      <c r="I42" s="72">
        <f>IF(ISNA(VLOOKUP($B42,Atelier2!$C:$Q,I$1,0)),0,VLOOKUP($B42,Atelier2!$C:$Q,I$1,FALSE))</f>
        <v>0</v>
      </c>
      <c r="J42" s="64"/>
      <c r="K42" s="72"/>
    </row>
    <row r="43" spans="1:11" hidden="1" x14ac:dyDescent="0.45">
      <c r="A43" s="3" t="s">
        <v>165</v>
      </c>
      <c r="B43" s="3" t="str">
        <f>Tableau116[[#This Row],[Noms ]]&amp;", "&amp;Tableau116[[#This Row],[Prénom ]]</f>
        <v>Soucy, Isabelle</v>
      </c>
      <c r="C43" s="1" t="s">
        <v>167</v>
      </c>
      <c r="D43" s="1" t="s">
        <v>168</v>
      </c>
      <c r="E43" s="15"/>
      <c r="F43" s="69"/>
      <c r="G43" s="72">
        <f>IF(ISNA(VLOOKUP($B43,Atelier1!$B:$Z,G$1,0)),0,VLOOKUP($B43,Atelier1!$B:$Z,G$1,FALSE))</f>
        <v>0</v>
      </c>
      <c r="H43" s="64" t="s">
        <v>251</v>
      </c>
      <c r="I43" s="72" t="str">
        <f>IF(ISNA(VLOOKUP($B43,Atelier2!$C:$Q,I$1,0)),0,VLOOKUP($B43,Atelier2!$C:$Q,I$1,FALSE))</f>
        <v>etibo.isoucy@videotron.ca</v>
      </c>
      <c r="J43" s="64"/>
      <c r="K43" s="72"/>
    </row>
    <row r="44" spans="1:11" x14ac:dyDescent="0.45">
      <c r="A44" s="3" t="s">
        <v>165</v>
      </c>
      <c r="B44" s="3" t="str">
        <f>Tableau116[[#This Row],[Noms ]]&amp;", "&amp;Tableau116[[#This Row],[Prénom ]]</f>
        <v>St-Pierre, Amélie</v>
      </c>
      <c r="C44" s="1" t="s">
        <v>5</v>
      </c>
      <c r="D44" s="1" t="s">
        <v>166</v>
      </c>
      <c r="E44" s="15"/>
      <c r="F44" s="69"/>
      <c r="G44" s="72">
        <f>IF(ISNA(VLOOKUP($B44,Atelier1!$B:$Z,G$1,0)),0,VLOOKUP($B44,Atelier1!$B:$Z,G$1,FALSE))</f>
        <v>0</v>
      </c>
      <c r="H44" s="64"/>
      <c r="I44" s="72">
        <f>IF(ISNA(VLOOKUP($B44,Atelier2!$C:$Q,I$1,0)),0,VLOOKUP($B44,Atelier2!$C:$Q,I$1,FALSE))</f>
        <v>0</v>
      </c>
      <c r="J44" s="64" t="s">
        <v>251</v>
      </c>
      <c r="K44" s="75"/>
    </row>
    <row r="45" spans="1:11" hidden="1" x14ac:dyDescent="0.45">
      <c r="A45" s="3" t="s">
        <v>165</v>
      </c>
      <c r="B45" s="3" t="str">
        <f>Tableau116[[#This Row],[Noms ]]&amp;", "&amp;Tableau116[[#This Row],[Prénom ]]</f>
        <v>St-Pierre, Claude</v>
      </c>
      <c r="C45" s="1" t="s">
        <v>5</v>
      </c>
      <c r="D45" s="1" t="s">
        <v>127</v>
      </c>
      <c r="E45" s="15"/>
      <c r="F45" s="69"/>
      <c r="G45" s="72">
        <f>IF(ISNA(VLOOKUP($B45,Atelier1!$B:$Z,G$1,0)),0,VLOOKUP($B45,Atelier1!$B:$Z,G$1,FALSE))</f>
        <v>0</v>
      </c>
      <c r="H45" s="64"/>
      <c r="I45" s="72">
        <f>IF(ISNA(VLOOKUP($B45,Atelier2!$C:$Q,I$1,0)),0,VLOOKUP($B45,Atelier2!$C:$Q,I$1,FALSE))</f>
        <v>0</v>
      </c>
      <c r="J45" s="64"/>
      <c r="K45" s="72"/>
    </row>
    <row r="46" spans="1:11" ht="28.5" hidden="1" x14ac:dyDescent="0.45">
      <c r="A46" s="16" t="s">
        <v>115</v>
      </c>
      <c r="B46" s="16" t="str">
        <f>Tableau116[[#This Row],[Noms ]]&amp;", "&amp;Tableau116[[#This Row],[Prénom ]]</f>
        <v>Beaulieu, Josée</v>
      </c>
      <c r="C46" s="1" t="s">
        <v>122</v>
      </c>
      <c r="D46" s="1" t="s">
        <v>123</v>
      </c>
      <c r="E46" s="15"/>
      <c r="F46" s="69"/>
      <c r="G46" s="72">
        <f>IF(ISNA(VLOOKUP($B46,Atelier1!$B:$Z,G$1,0)),0,VLOOKUP($B46,Atelier1!$B:$Z,G$1,FALSE))</f>
        <v>0</v>
      </c>
      <c r="H46" s="64"/>
      <c r="I46" s="72">
        <f>IF(ISNA(VLOOKUP($B46,Atelier2!$C:$Q,I$1,0)),0,VLOOKUP($B46,Atelier2!$C:$Q,I$1,FALSE))</f>
        <v>0</v>
      </c>
      <c r="J46" s="64"/>
      <c r="K46" s="72"/>
    </row>
    <row r="47" spans="1:11" ht="28.5" hidden="1" x14ac:dyDescent="0.45">
      <c r="A47" s="16" t="s">
        <v>115</v>
      </c>
      <c r="B47" s="16" t="str">
        <f>Tableau116[[#This Row],[Noms ]]&amp;", "&amp;Tableau116[[#This Row],[Prénom ]]</f>
        <v>Boulianne, Guylaine</v>
      </c>
      <c r="C47" s="1" t="s">
        <v>31</v>
      </c>
      <c r="D47" s="1" t="s">
        <v>120</v>
      </c>
      <c r="E47" s="15"/>
      <c r="F47" s="69"/>
      <c r="G47" s="72">
        <f>IF(ISNA(VLOOKUP($B47,Atelier1!$B:$Z,G$1,0)),0,VLOOKUP($B47,Atelier1!$B:$Z,G$1,FALSE))</f>
        <v>0</v>
      </c>
      <c r="H47" s="64" t="s">
        <v>251</v>
      </c>
      <c r="I47" s="72" t="str">
        <f>IF(ISNA(VLOOKUP($B47,Atelier2!$C:$Q,I$1,0)),0,VLOOKUP($B47,Atelier2!$C:$Q,I$1,FALSE))</f>
        <v>patetguy@hotmail.com</v>
      </c>
      <c r="J47" s="64"/>
      <c r="K47" s="72"/>
    </row>
    <row r="48" spans="1:11" ht="28.5" hidden="1" x14ac:dyDescent="0.45">
      <c r="A48" s="16" t="s">
        <v>115</v>
      </c>
      <c r="B48" s="16" t="str">
        <f>Tableau116[[#This Row],[Noms ]]&amp;", "&amp;Tableau116[[#This Row],[Prénom ]]</f>
        <v>Brousseau, Jacques</v>
      </c>
      <c r="C48" s="1" t="s">
        <v>129</v>
      </c>
      <c r="D48" s="1" t="s">
        <v>114</v>
      </c>
      <c r="E48" s="15"/>
      <c r="F48" s="69"/>
      <c r="G48" s="72">
        <f>IF(ISNA(VLOOKUP($B48,Atelier1!$B:$Z,G$1,0)),0,VLOOKUP($B48,Atelier1!$B:$Z,G$1,FALSE))</f>
        <v>0</v>
      </c>
      <c r="H48" s="64"/>
      <c r="I48" s="72">
        <f>IF(ISNA(VLOOKUP($B48,Atelier2!$C:$Q,I$1,0)),0,VLOOKUP($B48,Atelier2!$C:$Q,I$1,FALSE))</f>
        <v>0</v>
      </c>
      <c r="J48" s="64"/>
      <c r="K48" s="72"/>
    </row>
    <row r="49" spans="1:11" ht="28.5" hidden="1" x14ac:dyDescent="0.45">
      <c r="A49" s="16" t="s">
        <v>115</v>
      </c>
      <c r="B49" s="16" t="str">
        <f>Tableau116[[#This Row],[Noms ]]&amp;", "&amp;Tableau116[[#This Row],[Prénom ]]</f>
        <v>Gagné, Nadine</v>
      </c>
      <c r="C49" s="1" t="s">
        <v>29</v>
      </c>
      <c r="D49" s="1" t="s">
        <v>118</v>
      </c>
      <c r="E49" s="15"/>
      <c r="F49" s="69"/>
      <c r="G49" s="72">
        <f>IF(ISNA(VLOOKUP($B49,Atelier1!$B:$Z,G$1,0)),0,VLOOKUP($B49,Atelier1!$B:$Z,G$1,FALSE))</f>
        <v>0</v>
      </c>
      <c r="H49" s="64"/>
      <c r="I49" s="72">
        <f>IF(ISNA(VLOOKUP($B49,Atelier2!$C:$Q,I$1,0)),0,VLOOKUP($B49,Atelier2!$C:$Q,I$1,FALSE))</f>
        <v>0</v>
      </c>
      <c r="J49" s="64"/>
      <c r="K49" s="72"/>
    </row>
    <row r="50" spans="1:11" ht="28.5" hidden="1" x14ac:dyDescent="0.45">
      <c r="A50" s="16" t="s">
        <v>115</v>
      </c>
      <c r="B50" s="16" t="str">
        <f>Tableau116[[#This Row],[Noms ]]&amp;", "&amp;Tableau116[[#This Row],[Prénom ]]</f>
        <v>Girard , Carol</v>
      </c>
      <c r="C50" s="1" t="s">
        <v>116</v>
      </c>
      <c r="D50" s="1" t="s">
        <v>117</v>
      </c>
      <c r="E50" s="15"/>
      <c r="F50" s="69" t="s">
        <v>251</v>
      </c>
      <c r="G50" s="72">
        <f>IF(ISNA(VLOOKUP($B50,Atelier1!$B:$Z,G$1,0)),0,VLOOKUP($B50,Atelier1!$B:$Z,G$1,FALSE))</f>
        <v>0</v>
      </c>
      <c r="H50" s="64"/>
      <c r="I50" s="72">
        <f>IF(ISNA(VLOOKUP($B50,Atelier2!$C:$Q,I$1,0)),0,VLOOKUP($B50,Atelier2!$C:$Q,I$1,FALSE))</f>
        <v>0</v>
      </c>
      <c r="J50" s="64"/>
      <c r="K50" s="72"/>
    </row>
    <row r="51" spans="1:11" ht="28.5" hidden="1" x14ac:dyDescent="0.45">
      <c r="A51" s="16" t="s">
        <v>115</v>
      </c>
      <c r="B51" s="16" t="str">
        <f>Tableau116[[#This Row],[Noms ]]&amp;", "&amp;Tableau116[[#This Row],[Prénom ]]</f>
        <v>Hovington, Maryse</v>
      </c>
      <c r="C51" s="1" t="s">
        <v>124</v>
      </c>
      <c r="D51" s="1" t="s">
        <v>125</v>
      </c>
      <c r="E51" s="15"/>
      <c r="F51" s="69"/>
      <c r="G51" s="72">
        <f>IF(ISNA(VLOOKUP($B51,Atelier1!$B:$Z,G$1,0)),0,VLOOKUP($B51,Atelier1!$B:$Z,G$1,FALSE))</f>
        <v>0</v>
      </c>
      <c r="H51" s="64"/>
      <c r="I51" s="72">
        <f>IF(ISNA(VLOOKUP($B51,Atelier2!$C:$Q,I$1,0)),0,VLOOKUP($B51,Atelier2!$C:$Q,I$1,FALSE))</f>
        <v>0</v>
      </c>
      <c r="J51" s="64"/>
      <c r="K51" s="72"/>
    </row>
    <row r="52" spans="1:11" ht="28.5" hidden="1" x14ac:dyDescent="0.45">
      <c r="A52" s="16" t="s">
        <v>115</v>
      </c>
      <c r="B52" s="16" t="str">
        <f>Tableau116[[#This Row],[Noms ]]&amp;", "&amp;Tableau116[[#This Row],[Prénom ]]</f>
        <v>Martel, Louise</v>
      </c>
      <c r="C52" s="1" t="s">
        <v>128</v>
      </c>
      <c r="D52" s="1" t="s">
        <v>62</v>
      </c>
      <c r="E52" s="15"/>
      <c r="F52" s="69"/>
      <c r="G52" s="72">
        <f>IF(ISNA(VLOOKUP($B52,Atelier1!$B:$Z,G$1,0)),0,VLOOKUP($B52,Atelier1!$B:$Z,G$1,FALSE))</f>
        <v>0</v>
      </c>
      <c r="H52" s="64"/>
      <c r="I52" s="72">
        <f>IF(ISNA(VLOOKUP($B52,Atelier2!$C:$Q,I$1,0)),0,VLOOKUP($B52,Atelier2!$C:$Q,I$1,FALSE))</f>
        <v>0</v>
      </c>
      <c r="J52" s="64"/>
      <c r="K52" s="72"/>
    </row>
    <row r="53" spans="1:11" ht="28.5" hidden="1" x14ac:dyDescent="0.45">
      <c r="A53" s="16" t="s">
        <v>115</v>
      </c>
      <c r="B53" s="16" t="str">
        <f>Tableau116[[#This Row],[Noms ]]&amp;", "&amp;Tableau116[[#This Row],[Prénom ]]</f>
        <v>Ouellet, Donald</v>
      </c>
      <c r="C53" s="1" t="s">
        <v>83</v>
      </c>
      <c r="D53" s="1" t="s">
        <v>121</v>
      </c>
      <c r="E53" s="15"/>
      <c r="F53" s="69"/>
      <c r="G53" s="72">
        <f>IF(ISNA(VLOOKUP($B53,Atelier1!$B:$Z,G$1,0)),0,VLOOKUP($B53,Atelier1!$B:$Z,G$1,FALSE))</f>
        <v>0</v>
      </c>
      <c r="H53" s="64"/>
      <c r="I53" s="72">
        <f>IF(ISNA(VLOOKUP($B53,Atelier2!$C:$Q,I$1,0)),0,VLOOKUP($B53,Atelier2!$C:$Q,I$1,FALSE))</f>
        <v>0</v>
      </c>
      <c r="J53" s="64"/>
      <c r="K53" s="72"/>
    </row>
    <row r="54" spans="1:11" ht="28.5" hidden="1" x14ac:dyDescent="0.45">
      <c r="A54" s="16" t="s">
        <v>115</v>
      </c>
      <c r="B54" s="16" t="str">
        <f>Tableau116[[#This Row],[Noms ]]&amp;", "&amp;Tableau116[[#This Row],[Prénom ]]</f>
        <v>St-Gelais, Claude</v>
      </c>
      <c r="C54" s="1" t="s">
        <v>126</v>
      </c>
      <c r="D54" s="1" t="s">
        <v>127</v>
      </c>
      <c r="E54" s="15"/>
      <c r="F54" s="69" t="s">
        <v>251</v>
      </c>
      <c r="G54" s="72">
        <f>IF(ISNA(VLOOKUP($B54,Atelier1!$B:$Z,G$1,0)),0,VLOOKUP($B54,Atelier1!$B:$Z,G$1,FALSE))</f>
        <v>0</v>
      </c>
      <c r="H54" s="64"/>
      <c r="I54" s="72">
        <f>IF(ISNA(VLOOKUP($B54,Atelier2!$C:$Q,I$1,0)),0,VLOOKUP($B54,Atelier2!$C:$Q,I$1,FALSE))</f>
        <v>0</v>
      </c>
      <c r="J54" s="64"/>
      <c r="K54" s="72"/>
    </row>
    <row r="55" spans="1:11" ht="28.5" hidden="1" x14ac:dyDescent="0.45">
      <c r="A55" s="16" t="s">
        <v>115</v>
      </c>
      <c r="B55" s="16" t="str">
        <f>Tableau116[[#This Row],[Noms ]]&amp;", "&amp;Tableau116[[#This Row],[Prénom ]]</f>
        <v>Tremblay, Guylaine</v>
      </c>
      <c r="C55" s="1" t="s">
        <v>119</v>
      </c>
      <c r="D55" s="1" t="s">
        <v>120</v>
      </c>
      <c r="E55" s="15"/>
      <c r="F55" s="69"/>
      <c r="G55" s="72">
        <f>IF(ISNA(VLOOKUP($B55,Atelier1!$B:$Z,G$1,0)),0,VLOOKUP($B55,Atelier1!$B:$Z,G$1,FALSE))</f>
        <v>0</v>
      </c>
      <c r="H55" s="64"/>
      <c r="I55" s="72">
        <f>IF(ISNA(VLOOKUP($B55,Atelier2!$C:$Q,I$1,0)),0,VLOOKUP($B55,Atelier2!$C:$Q,I$1,FALSE))</f>
        <v>0</v>
      </c>
      <c r="J55" s="64"/>
      <c r="K55" s="72"/>
    </row>
    <row r="56" spans="1:11" x14ac:dyDescent="0.45">
      <c r="A56" s="3" t="s">
        <v>70</v>
      </c>
      <c r="B56" s="3" t="str">
        <f>Tableau116[[#This Row],[Noms ]]&amp;", "&amp;Tableau116[[#This Row],[Prénom ]]</f>
        <v>Aubert, Pierre</v>
      </c>
      <c r="C56" s="1" t="s">
        <v>77</v>
      </c>
      <c r="D56" s="1" t="s">
        <v>78</v>
      </c>
      <c r="E56" s="15"/>
      <c r="F56" s="69"/>
      <c r="G56" s="72">
        <f>IF(ISNA(VLOOKUP($B56,Atelier1!$B:$Z,G$1,0)),0,VLOOKUP($B56,Atelier1!$B:$Z,G$1,FALSE))</f>
        <v>0</v>
      </c>
      <c r="H56" s="64"/>
      <c r="I56" s="72">
        <f>IF(ISNA(VLOOKUP($B56,Atelier2!$C:$Q,I$1,0)),0,VLOOKUP($B56,Atelier2!$C:$Q,I$1,FALSE))</f>
        <v>0</v>
      </c>
      <c r="J56" s="64" t="s">
        <v>251</v>
      </c>
      <c r="K56" s="75"/>
    </row>
    <row r="57" spans="1:11" hidden="1" x14ac:dyDescent="0.45">
      <c r="A57" s="10" t="s">
        <v>70</v>
      </c>
      <c r="B57" s="10" t="str">
        <f>Tableau116[[#This Row],[Noms ]]&amp;", "&amp;Tableau116[[#This Row],[Prénom ]]</f>
        <v>Gauthier, Joëlle</v>
      </c>
      <c r="C57" s="11" t="s">
        <v>8</v>
      </c>
      <c r="D57" s="11" t="s">
        <v>73</v>
      </c>
      <c r="E57" s="38">
        <v>1</v>
      </c>
      <c r="F57" s="69"/>
      <c r="G57" s="52">
        <f>IF(ISNA(VLOOKUP($B57,Atelier1!$B:$Z,G$1,0)),0,VLOOKUP($B57,Atelier1!$B:$Z,G$1,FALSE))</f>
        <v>0</v>
      </c>
      <c r="H57" s="64"/>
      <c r="I57" s="52">
        <f>IF(ISNA(VLOOKUP($B57,Atelier2!$C:$Q,I$1,0)),0,VLOOKUP($B57,Atelier2!$C:$Q,I$1,FALSE))</f>
        <v>0</v>
      </c>
      <c r="J57" s="64"/>
      <c r="K57" s="52"/>
    </row>
    <row r="58" spans="1:11" hidden="1" x14ac:dyDescent="0.45">
      <c r="A58" s="3" t="s">
        <v>70</v>
      </c>
      <c r="B58" s="3" t="str">
        <f>Tableau116[[#This Row],[Noms ]]&amp;", "&amp;Tableau116[[#This Row],[Prénom ]]</f>
        <v>Labonté, Marie-Noëlle</v>
      </c>
      <c r="C58" s="1" t="s">
        <v>75</v>
      </c>
      <c r="D58" s="1" t="s">
        <v>76</v>
      </c>
      <c r="E58" s="39"/>
      <c r="F58" s="69"/>
      <c r="G58" s="72">
        <f>IF(ISNA(VLOOKUP($B58,Atelier1!$B:$Z,G$1,0)),0,VLOOKUP($B58,Atelier1!$B:$Z,G$1,FALSE))</f>
        <v>0</v>
      </c>
      <c r="H58" s="64"/>
      <c r="I58" s="72">
        <f>IF(ISNA(VLOOKUP($B58,Atelier2!$C:$Q,I$1,0)),0,VLOOKUP($B58,Atelier2!$C:$Q,I$1,FALSE))</f>
        <v>0</v>
      </c>
      <c r="J58" s="64"/>
      <c r="K58" s="72"/>
    </row>
    <row r="59" spans="1:11" hidden="1" x14ac:dyDescent="0.45">
      <c r="A59" s="3" t="s">
        <v>70</v>
      </c>
      <c r="B59" s="3" t="str">
        <f>Tableau116[[#This Row],[Noms ]]&amp;", "&amp;Tableau116[[#This Row],[Prénom ]]</f>
        <v>Villeneuve, Jean-Martin</v>
      </c>
      <c r="C59" s="1" t="s">
        <v>71</v>
      </c>
      <c r="D59" s="1" t="s">
        <v>72</v>
      </c>
      <c r="E59" s="15"/>
      <c r="F59" s="69"/>
      <c r="G59" s="72">
        <f>IF(ISNA(VLOOKUP($B59,Atelier1!$B:$Z,G$1,0)),0,VLOOKUP($B59,Atelier1!$B:$Z,G$1,FALSE))</f>
        <v>0</v>
      </c>
      <c r="H59" s="64"/>
      <c r="I59" s="72">
        <f>IF(ISNA(VLOOKUP($B59,Atelier2!$C:$Q,I$1,0)),0,VLOOKUP($B59,Atelier2!$C:$Q,I$1,FALSE))</f>
        <v>0</v>
      </c>
      <c r="J59" s="64"/>
      <c r="K59" s="72"/>
    </row>
    <row r="60" spans="1:11" hidden="1" x14ac:dyDescent="0.45">
      <c r="A60" s="3" t="s">
        <v>130</v>
      </c>
      <c r="B60" s="3" t="str">
        <f>Tableau116[[#This Row],[Noms ]]&amp;", "&amp;Tableau116[[#This Row],[Prénom ]]</f>
        <v>Chamberland, Annabelle</v>
      </c>
      <c r="C60" s="1" t="s">
        <v>133</v>
      </c>
      <c r="D60" s="1" t="s">
        <v>134</v>
      </c>
      <c r="E60" s="15"/>
      <c r="F60" s="69"/>
      <c r="G60" s="72">
        <f>IF(ISNA(VLOOKUP($B60,Atelier1!$B:$Z,G$1,0)),0,VLOOKUP($B60,Atelier1!$B:$Z,G$1,FALSE))</f>
        <v>0</v>
      </c>
      <c r="H60" s="64" t="s">
        <v>251</v>
      </c>
      <c r="I60" s="72" t="str">
        <f>IF(ISNA(VLOOKUP($B60,Atelier2!$C:$Q,I$1,0)),0,VLOOKUP($B60,Atelier2!$C:$Q,I$1,FALSE))</f>
        <v>annabellec@telus.net</v>
      </c>
      <c r="J60" s="64"/>
      <c r="K60" s="72"/>
    </row>
    <row r="61" spans="1:11" hidden="1" x14ac:dyDescent="0.45">
      <c r="A61" s="3" t="s">
        <v>130</v>
      </c>
      <c r="B61" s="3" t="str">
        <f>Tableau116[[#This Row],[Noms ]]&amp;", "&amp;Tableau116[[#This Row],[Prénom ]]</f>
        <v>Collin, Nathalie</v>
      </c>
      <c r="C61" s="1" t="s">
        <v>135</v>
      </c>
      <c r="D61" s="1" t="s">
        <v>136</v>
      </c>
      <c r="E61" s="15"/>
      <c r="F61" s="69" t="s">
        <v>251</v>
      </c>
      <c r="G61" s="72">
        <f>IF(ISNA(VLOOKUP($B61,Atelier1!$B:$Z,G$1,0)),0,VLOOKUP($B61,Atelier1!$B:$Z,G$1,FALSE))</f>
        <v>0</v>
      </c>
      <c r="H61" s="64"/>
      <c r="I61" s="72">
        <f>IF(ISNA(VLOOKUP($B61,Atelier2!$C:$Q,I$1,0)),0,VLOOKUP($B61,Atelier2!$C:$Q,I$1,FALSE))</f>
        <v>0</v>
      </c>
      <c r="J61" s="64"/>
      <c r="K61" s="72"/>
    </row>
    <row r="62" spans="1:11" hidden="1" x14ac:dyDescent="0.45">
      <c r="A62" s="3" t="s">
        <v>130</v>
      </c>
      <c r="B62" s="3" t="str">
        <f>Tableau116[[#This Row],[Noms ]]&amp;", "&amp;Tableau116[[#This Row],[Prénom ]]</f>
        <v>Coulombe, Marie-France</v>
      </c>
      <c r="C62" s="1" t="s">
        <v>140</v>
      </c>
      <c r="D62" s="1" t="s">
        <v>141</v>
      </c>
      <c r="E62" s="15"/>
      <c r="F62" s="69"/>
      <c r="G62" s="72">
        <f>IF(ISNA(VLOOKUP($B62,Atelier1!$B:$Z,G$1,0)),0,VLOOKUP($B62,Atelier1!$B:$Z,G$1,FALSE))</f>
        <v>0</v>
      </c>
      <c r="H62" s="64"/>
      <c r="I62" s="72">
        <f>IF(ISNA(VLOOKUP($B62,Atelier2!$C:$Q,I$1,0)),0,VLOOKUP($B62,Atelier2!$C:$Q,I$1,FALSE))</f>
        <v>0</v>
      </c>
      <c r="J62" s="64"/>
      <c r="K62" s="72"/>
    </row>
    <row r="63" spans="1:11" hidden="1" x14ac:dyDescent="0.45">
      <c r="A63" s="3" t="s">
        <v>130</v>
      </c>
      <c r="B63" s="3" t="str">
        <f>Tableau116[[#This Row],[Noms ]]&amp;", "&amp;Tableau116[[#This Row],[Prénom ]]</f>
        <v>Fournier, Lyne</v>
      </c>
      <c r="C63" s="1" t="s">
        <v>54</v>
      </c>
      <c r="D63" s="1" t="s">
        <v>139</v>
      </c>
      <c r="E63" s="15"/>
      <c r="F63" s="69"/>
      <c r="G63" s="72">
        <f>IF(ISNA(VLOOKUP($B63,Atelier1!$B:$Z,G$1,0)),0,VLOOKUP($B63,Atelier1!$B:$Z,G$1,FALSE))</f>
        <v>0</v>
      </c>
      <c r="H63" s="64"/>
      <c r="I63" s="72">
        <f>IF(ISNA(VLOOKUP($B63,Atelier2!$C:$Q,I$1,0)),0,VLOOKUP($B63,Atelier2!$C:$Q,I$1,FALSE))</f>
        <v>0</v>
      </c>
      <c r="J63" s="64"/>
      <c r="K63" s="72"/>
    </row>
    <row r="64" spans="1:11" hidden="1" x14ac:dyDescent="0.45">
      <c r="A64" s="3" t="s">
        <v>130</v>
      </c>
      <c r="B64" s="3" t="str">
        <f>Tableau116[[#This Row],[Noms ]]&amp;", "&amp;Tableau116[[#This Row],[Prénom ]]</f>
        <v>Hudon , Steeve</v>
      </c>
      <c r="C64" s="1" t="s">
        <v>131</v>
      </c>
      <c r="D64" s="1" t="s">
        <v>132</v>
      </c>
      <c r="E64" s="15"/>
      <c r="F64" s="69"/>
      <c r="G64" s="72">
        <f>IF(ISNA(VLOOKUP($B64,Atelier1!$B:$Z,G$1,0)),0,VLOOKUP($B64,Atelier1!$B:$Z,G$1,FALSE))</f>
        <v>0</v>
      </c>
      <c r="H64" s="64"/>
      <c r="I64" s="72">
        <f>IF(ISNA(VLOOKUP($B64,Atelier2!$C:$Q,I$1,0)),0,VLOOKUP($B64,Atelier2!$C:$Q,I$1,FALSE))</f>
        <v>0</v>
      </c>
      <c r="J64" s="64"/>
      <c r="K64" s="72"/>
    </row>
    <row r="65" spans="1:11" hidden="1" x14ac:dyDescent="0.45">
      <c r="A65" s="3" t="s">
        <v>130</v>
      </c>
      <c r="B65" s="3" t="str">
        <f>Tableau116[[#This Row],[Noms ]]&amp;", "&amp;Tableau116[[#This Row],[Prénom ]]</f>
        <v>Lefrançois, Yves</v>
      </c>
      <c r="C65" s="1" t="s">
        <v>142</v>
      </c>
      <c r="D65" s="1" t="s">
        <v>143</v>
      </c>
      <c r="E65" s="15"/>
      <c r="F65" s="69"/>
      <c r="G65" s="72">
        <f>IF(ISNA(VLOOKUP($B65,Atelier1!$B:$Z,G$1,0)),0,VLOOKUP($B65,Atelier1!$B:$Z,G$1,FALSE))</f>
        <v>0</v>
      </c>
      <c r="H65" s="64"/>
      <c r="I65" s="72">
        <f>IF(ISNA(VLOOKUP($B65,Atelier2!$C:$Q,I$1,0)),0,VLOOKUP($B65,Atelier2!$C:$Q,I$1,FALSE))</f>
        <v>0</v>
      </c>
      <c r="J65" s="64"/>
      <c r="K65" s="72"/>
    </row>
    <row r="66" spans="1:11" hidden="1" x14ac:dyDescent="0.45">
      <c r="A66" s="3" t="s">
        <v>130</v>
      </c>
      <c r="B66" s="3" t="str">
        <f>Tableau116[[#This Row],[Noms ]]&amp;", "&amp;Tableau116[[#This Row],[Prénom ]]</f>
        <v>Tanguay, Gervais</v>
      </c>
      <c r="C66" s="1" t="s">
        <v>137</v>
      </c>
      <c r="D66" s="1" t="s">
        <v>109</v>
      </c>
      <c r="E66" s="15"/>
      <c r="F66" s="69"/>
      <c r="G66" s="72">
        <f>IF(ISNA(VLOOKUP($B66,Atelier1!$B:$Z,G$1,0)),0,VLOOKUP($B66,Atelier1!$B:$Z,G$1,FALSE))</f>
        <v>0</v>
      </c>
      <c r="H66" s="64"/>
      <c r="I66" s="72">
        <f>IF(ISNA(VLOOKUP($B66,Atelier2!$C:$Q,I$1,0)),0,VLOOKUP($B66,Atelier2!$C:$Q,I$1,FALSE))</f>
        <v>0</v>
      </c>
      <c r="J66" s="64"/>
      <c r="K66" s="72"/>
    </row>
    <row r="67" spans="1:11" hidden="1" x14ac:dyDescent="0.45">
      <c r="A67" s="3" t="s">
        <v>130</v>
      </c>
      <c r="B67" s="3" t="str">
        <f>Tableau116[[#This Row],[Noms ]]&amp;", "&amp;Tableau116[[#This Row],[Prénom ]]</f>
        <v>Tremblay, Réjeanne</v>
      </c>
      <c r="C67" s="1" t="s">
        <v>119</v>
      </c>
      <c r="D67" s="1" t="s">
        <v>138</v>
      </c>
      <c r="E67" s="15"/>
      <c r="F67" s="69"/>
      <c r="G67" s="72">
        <f>IF(ISNA(VLOOKUP($B67,Atelier1!$B:$Z,G$1,0)),0,VLOOKUP($B67,Atelier1!$B:$Z,G$1,FALSE))</f>
        <v>0</v>
      </c>
      <c r="H67" s="64"/>
      <c r="I67" s="72">
        <f>IF(ISNA(VLOOKUP($B67,Atelier2!$C:$Q,I$1,0)),0,VLOOKUP($B67,Atelier2!$C:$Q,I$1,FALSE))</f>
        <v>0</v>
      </c>
      <c r="J67" s="64"/>
      <c r="K67" s="72"/>
    </row>
    <row r="68" spans="1:11" x14ac:dyDescent="0.45">
      <c r="A68" s="3" t="s">
        <v>185</v>
      </c>
      <c r="B68" s="3" t="str">
        <f>Tableau116[[#This Row],[Noms ]]&amp;", "&amp;Tableau116[[#This Row],[Prénom ]]</f>
        <v>Dionne, Nicole</v>
      </c>
      <c r="C68" s="1" t="s">
        <v>190</v>
      </c>
      <c r="D68" s="1" t="s">
        <v>191</v>
      </c>
      <c r="E68" s="15"/>
      <c r="F68" s="69"/>
      <c r="G68" s="72">
        <f>IF(ISNA(VLOOKUP($B68,Atelier1!$B:$Z,G$1,0)),0,VLOOKUP($B68,Atelier1!$B:$Z,G$1,FALSE))</f>
        <v>0</v>
      </c>
      <c r="H68" s="64"/>
      <c r="I68" s="72">
        <f>IF(ISNA(VLOOKUP($B68,Atelier2!$C:$Q,I$1,0)),0,VLOOKUP($B68,Atelier2!$C:$Q,I$1,FALSE))</f>
        <v>0</v>
      </c>
      <c r="J68" s="64" t="s">
        <v>251</v>
      </c>
      <c r="K68" s="75"/>
    </row>
    <row r="69" spans="1:11" hidden="1" x14ac:dyDescent="0.45">
      <c r="A69" s="3" t="s">
        <v>185</v>
      </c>
      <c r="B69" s="3" t="str">
        <f>Tableau116[[#This Row],[Noms ]]&amp;", "&amp;Tableau116[[#This Row],[Prénom ]]</f>
        <v>Dumais, Michel</v>
      </c>
      <c r="C69" s="1" t="s">
        <v>192</v>
      </c>
      <c r="D69" s="1" t="s">
        <v>27</v>
      </c>
      <c r="E69" s="15"/>
      <c r="F69" s="69"/>
      <c r="G69" s="72">
        <f>IF(ISNA(VLOOKUP($B69,Atelier1!$B:$Z,G$1,0)),0,VLOOKUP($B69,Atelier1!$B:$Z,G$1,FALSE))</f>
        <v>0</v>
      </c>
      <c r="H69" s="64"/>
      <c r="I69" s="72">
        <f>IF(ISNA(VLOOKUP($B69,Atelier2!$C:$Q,I$1,0)),0,VLOOKUP($B69,Atelier2!$C:$Q,I$1,FALSE))</f>
        <v>0</v>
      </c>
      <c r="J69" s="64"/>
      <c r="K69" s="72"/>
    </row>
    <row r="70" spans="1:11" hidden="1" x14ac:dyDescent="0.45">
      <c r="A70" s="3" t="s">
        <v>185</v>
      </c>
      <c r="B70" s="3" t="str">
        <f>Tableau116[[#This Row],[Noms ]]&amp;", "&amp;Tableau116[[#This Row],[Prénom ]]</f>
        <v>Lévesque, Luce</v>
      </c>
      <c r="C70" s="1" t="s">
        <v>186</v>
      </c>
      <c r="D70" s="1" t="s">
        <v>187</v>
      </c>
      <c r="E70" s="15"/>
      <c r="F70" s="69"/>
      <c r="G70" s="72">
        <f>IF(ISNA(VLOOKUP($B70,Atelier1!$B:$Z,G$1,0)),0,VLOOKUP($B70,Atelier1!$B:$Z,G$1,FALSE))</f>
        <v>0</v>
      </c>
      <c r="H70" s="64"/>
      <c r="I70" s="72">
        <f>IF(ISNA(VLOOKUP($B70,Atelier2!$C:$Q,I$1,0)),0,VLOOKUP($B70,Atelier2!$C:$Q,I$1,FALSE))</f>
        <v>0</v>
      </c>
      <c r="J70" s="64"/>
      <c r="K70" s="72"/>
    </row>
    <row r="71" spans="1:11" hidden="1" x14ac:dyDescent="0.45">
      <c r="A71" s="3" t="s">
        <v>185</v>
      </c>
      <c r="B71" s="3" t="str">
        <f>Tableau116[[#This Row],[Noms ]]&amp;", "&amp;Tableau116[[#This Row],[Prénom ]]</f>
        <v>Lévesque , Réal</v>
      </c>
      <c r="C71" s="1" t="s">
        <v>188</v>
      </c>
      <c r="D71" s="1" t="s">
        <v>189</v>
      </c>
      <c r="E71" s="15"/>
      <c r="F71" s="69"/>
      <c r="G71" s="72">
        <f>IF(ISNA(VLOOKUP($B71,Atelier1!$B:$Z,G$1,0)),0,VLOOKUP($B71,Atelier1!$B:$Z,G$1,FALSE))</f>
        <v>0</v>
      </c>
      <c r="H71" s="64" t="s">
        <v>251</v>
      </c>
      <c r="I71" s="72" t="str">
        <f>IF(ISNA(VLOOKUP($B71,Atelier2!$C:$Q,I$1,0)),0,VLOOKUP($B71,Atelier2!$C:$Q,I$1,FALSE))</f>
        <v>real.levesque@live.fr;</v>
      </c>
      <c r="J71" s="64"/>
      <c r="K71" s="72"/>
    </row>
    <row r="72" spans="1:11" hidden="1" x14ac:dyDescent="0.45">
      <c r="A72" s="3" t="s">
        <v>185</v>
      </c>
      <c r="B72" s="3" t="str">
        <f>Tableau116[[#This Row],[Noms ]]&amp;", "&amp;Tableau116[[#This Row],[Prénom ]]</f>
        <v>Ouellet, Chantal</v>
      </c>
      <c r="C72" s="1" t="s">
        <v>83</v>
      </c>
      <c r="D72" s="1" t="s">
        <v>153</v>
      </c>
      <c r="E72" s="15"/>
      <c r="F72" s="69" t="s">
        <v>251</v>
      </c>
      <c r="G72" s="72">
        <f>IF(ISNA(VLOOKUP($B72,Atelier1!$B:$Z,G$1,0)),0,VLOOKUP($B72,Atelier1!$B:$Z,G$1,FALSE))</f>
        <v>0</v>
      </c>
      <c r="H72" s="64"/>
      <c r="I72" s="72">
        <f>IF(ISNA(VLOOKUP($B72,Atelier2!$C:$Q,I$1,0)),0,VLOOKUP($B72,Atelier2!$C:$Q,I$1,FALSE))</f>
        <v>0</v>
      </c>
      <c r="J72" s="64"/>
      <c r="K72" s="72"/>
    </row>
    <row r="73" spans="1:11" hidden="1" x14ac:dyDescent="0.45">
      <c r="A73" s="3" t="s">
        <v>44</v>
      </c>
      <c r="B73" s="3" t="str">
        <f>Tableau116[[#This Row],[Noms ]]&amp;", "&amp;Tableau116[[#This Row],[Prénom ]]</f>
        <v>Boudreau, Roméo</v>
      </c>
      <c r="C73" s="1" t="s">
        <v>47</v>
      </c>
      <c r="D73" s="1" t="s">
        <v>48</v>
      </c>
      <c r="E73" s="15"/>
      <c r="F73" s="69" t="s">
        <v>251</v>
      </c>
      <c r="G73" s="72">
        <f>IF(ISNA(VLOOKUP($B73,Atelier1!$B:$Z,G$1,0)),0,VLOOKUP($B73,Atelier1!$B:$Z,G$1,FALSE))</f>
        <v>0</v>
      </c>
      <c r="H73" s="64"/>
      <c r="I73" s="72">
        <f>IF(ISNA(VLOOKUP($B73,Atelier2!$C:$Q,I$1,0)),0,VLOOKUP($B73,Atelier2!$C:$Q,I$1,FALSE))</f>
        <v>0</v>
      </c>
      <c r="J73" s="64"/>
      <c r="K73" s="72"/>
    </row>
    <row r="74" spans="1:11" hidden="1" x14ac:dyDescent="0.45">
      <c r="A74" s="3" t="s">
        <v>44</v>
      </c>
      <c r="B74" s="3" t="str">
        <f>Tableau116[[#This Row],[Noms ]]&amp;", "&amp;Tableau116[[#This Row],[Prénom ]]</f>
        <v>Gagnon, Marie-Élyse</v>
      </c>
      <c r="C74" s="1" t="s">
        <v>49</v>
      </c>
      <c r="D74" s="1" t="s">
        <v>50</v>
      </c>
      <c r="E74" s="15"/>
      <c r="F74" s="69"/>
      <c r="G74" s="72">
        <f>IF(ISNA(VLOOKUP($B74,Atelier1!$B:$Z,G$1,0)),0,VLOOKUP($B74,Atelier1!$B:$Z,G$1,FALSE))</f>
        <v>0</v>
      </c>
      <c r="H74" s="64"/>
      <c r="I74" s="72">
        <f>IF(ISNA(VLOOKUP($B74,Atelier2!$C:$Q,I$1,0)),0,VLOOKUP($B74,Atelier2!$C:$Q,I$1,FALSE))</f>
        <v>0</v>
      </c>
      <c r="J74" s="64"/>
      <c r="K74" s="72"/>
    </row>
    <row r="75" spans="1:11" hidden="1" x14ac:dyDescent="0.45">
      <c r="A75" s="3" t="s">
        <v>44</v>
      </c>
      <c r="B75" s="3" t="str">
        <f>Tableau116[[#This Row],[Noms ]]&amp;", "&amp;Tableau116[[#This Row],[Prénom ]]</f>
        <v>Gagnon, Régis</v>
      </c>
      <c r="C75" s="1" t="s">
        <v>49</v>
      </c>
      <c r="D75" s="1" t="s">
        <v>51</v>
      </c>
      <c r="E75" s="15"/>
      <c r="F75" s="69"/>
      <c r="G75" s="72">
        <f>IF(ISNA(VLOOKUP($B75,Atelier1!$B:$Z,G$1,0)),0,VLOOKUP($B75,Atelier1!$B:$Z,G$1,FALSE))</f>
        <v>0</v>
      </c>
      <c r="H75" s="64"/>
      <c r="I75" s="72">
        <f>IF(ISNA(VLOOKUP($B75,Atelier2!$C:$Q,I$1,0)),0,VLOOKUP($B75,Atelier2!$C:$Q,I$1,FALSE))</f>
        <v>0</v>
      </c>
      <c r="J75" s="64"/>
      <c r="K75" s="72"/>
    </row>
    <row r="76" spans="1:11" x14ac:dyDescent="0.45">
      <c r="A76" s="3" t="s">
        <v>44</v>
      </c>
      <c r="B76" s="3" t="str">
        <f>Tableau116[[#This Row],[Noms ]]&amp;", "&amp;Tableau116[[#This Row],[Prénom ]]</f>
        <v>Sirois, Nanny</v>
      </c>
      <c r="C76" s="1" t="s">
        <v>45</v>
      </c>
      <c r="D76" s="1" t="s">
        <v>46</v>
      </c>
      <c r="E76" s="15"/>
      <c r="F76" s="69"/>
      <c r="G76" s="72">
        <f>IF(ISNA(VLOOKUP($B76,Atelier1!$B:$Z,G$1,0)),0,VLOOKUP($B76,Atelier1!$B:$Z,G$1,FALSE))</f>
        <v>0</v>
      </c>
      <c r="H76" s="64"/>
      <c r="I76" s="72">
        <f>IF(ISNA(VLOOKUP($B76,Atelier2!$C:$Q,I$1,0)),0,VLOOKUP($B76,Atelier2!$C:$Q,I$1,FALSE))</f>
        <v>0</v>
      </c>
      <c r="J76" s="64" t="s">
        <v>251</v>
      </c>
      <c r="K76" s="75"/>
    </row>
    <row r="77" spans="1:11" hidden="1" x14ac:dyDescent="0.45">
      <c r="A77" s="3" t="s">
        <v>193</v>
      </c>
      <c r="B77" s="3" t="str">
        <f>Tableau116[[#This Row],[Noms ]]&amp;", "&amp;Tableau116[[#This Row],[Prénom ]]</f>
        <v>Auclair, Dominique</v>
      </c>
      <c r="C77" s="1" t="s">
        <v>201</v>
      </c>
      <c r="D77" s="1" t="s">
        <v>202</v>
      </c>
      <c r="E77" s="15"/>
      <c r="F77" s="69"/>
      <c r="G77" s="72">
        <f>IF(ISNA(VLOOKUP($B77,Atelier1!$B:$Z,G$1,0)),0,VLOOKUP($B77,Atelier1!$B:$Z,G$1,FALSE))</f>
        <v>0</v>
      </c>
      <c r="H77" s="64" t="s">
        <v>251</v>
      </c>
      <c r="I77" s="72" t="str">
        <f>IF(ISNA(VLOOKUP($B77,Atelier2!$C:$Q,I$1,0)),0,VLOOKUP($B77,Atelier2!$C:$Q,I$1,FALSE))</f>
        <v>auclairdominique88@gmail.com;</v>
      </c>
      <c r="J77" s="64"/>
      <c r="K77" s="72"/>
    </row>
    <row r="78" spans="1:11" hidden="1" x14ac:dyDescent="0.45">
      <c r="A78" s="3" t="s">
        <v>193</v>
      </c>
      <c r="B78" s="3" t="str">
        <f>Tableau116[[#This Row],[Noms ]]&amp;", "&amp;Tableau116[[#This Row],[Prénom ]]</f>
        <v>Castonguay, Johanne</v>
      </c>
      <c r="C78" s="1" t="s">
        <v>199</v>
      </c>
      <c r="D78" s="1" t="s">
        <v>200</v>
      </c>
      <c r="E78" s="15"/>
      <c r="F78" s="69"/>
      <c r="G78" s="72">
        <f>IF(ISNA(VLOOKUP($B78,Atelier1!$B:$Z,G$1,0)),0,VLOOKUP($B78,Atelier1!$B:$Z,G$1,FALSE))</f>
        <v>0</v>
      </c>
      <c r="H78" s="64"/>
      <c r="I78" s="72">
        <f>IF(ISNA(VLOOKUP($B78,Atelier2!$C:$Q,I$1,0)),0,VLOOKUP($B78,Atelier2!$C:$Q,I$1,FALSE))</f>
        <v>0</v>
      </c>
      <c r="J78" s="64"/>
      <c r="K78" s="72"/>
    </row>
    <row r="79" spans="1:11" hidden="1" x14ac:dyDescent="0.45">
      <c r="A79" s="3" t="s">
        <v>193</v>
      </c>
      <c r="B79" s="3" t="str">
        <f>Tableau116[[#This Row],[Noms ]]&amp;", "&amp;Tableau116[[#This Row],[Prénom ]]</f>
        <v>Gasse, Pierre-André</v>
      </c>
      <c r="C79" s="1" t="s">
        <v>194</v>
      </c>
      <c r="D79" s="1" t="s">
        <v>195</v>
      </c>
      <c r="E79" s="15"/>
      <c r="F79" s="69"/>
      <c r="G79" s="72">
        <f>IF(ISNA(VLOOKUP($B79,Atelier1!$B:$Z,G$1,0)),0,VLOOKUP($B79,Atelier1!$B:$Z,G$1,FALSE))</f>
        <v>0</v>
      </c>
      <c r="H79" s="64" t="s">
        <v>251</v>
      </c>
      <c r="I79" s="72" t="str">
        <f>IF(ISNA(VLOOKUP($B79,Atelier2!$C:$Q,I$1,0)),0,VLOOKUP($B79,Atelier2!$C:$Q,I$1,FALSE))</f>
        <v>lionpierreag@gmail.com</v>
      </c>
      <c r="J79" s="64"/>
      <c r="K79" s="72"/>
    </row>
    <row r="80" spans="1:11" hidden="1" x14ac:dyDescent="0.45">
      <c r="A80" s="3" t="s">
        <v>193</v>
      </c>
      <c r="B80" s="3" t="str">
        <f>Tableau116[[#This Row],[Noms ]]&amp;", "&amp;Tableau116[[#This Row],[Prénom ]]</f>
        <v>Lemieux, Alban</v>
      </c>
      <c r="C80" s="1" t="s">
        <v>197</v>
      </c>
      <c r="D80" s="1" t="s">
        <v>198</v>
      </c>
      <c r="E80" s="15"/>
      <c r="F80" s="69"/>
      <c r="G80" s="72">
        <f>IF(ISNA(VLOOKUP($B80,Atelier1!$B:$Z,G$1,0)),0,VLOOKUP($B80,Atelier1!$B:$Z,G$1,FALSE))</f>
        <v>0</v>
      </c>
      <c r="H80" s="64"/>
      <c r="I80" s="72">
        <f>IF(ISNA(VLOOKUP($B80,Atelier2!$C:$Q,I$1,0)),0,VLOOKUP($B80,Atelier2!$C:$Q,I$1,FALSE))</f>
        <v>0</v>
      </c>
      <c r="J80" s="64"/>
      <c r="K80" s="72"/>
    </row>
    <row r="81" spans="1:11" hidden="1" x14ac:dyDescent="0.45">
      <c r="A81" s="3" t="s">
        <v>193</v>
      </c>
      <c r="B81" s="3" t="str">
        <f>Tableau116[[#This Row],[Noms ]]&amp;", "&amp;Tableau116[[#This Row],[Prénom ]]</f>
        <v>Richard, Marc</v>
      </c>
      <c r="C81" s="1" t="s">
        <v>98</v>
      </c>
      <c r="D81" s="1" t="s">
        <v>205</v>
      </c>
      <c r="E81" s="15"/>
      <c r="F81" s="69"/>
      <c r="G81" s="72">
        <f>IF(ISNA(VLOOKUP($B81,Atelier1!$B:$Z,G$1,0)),0,VLOOKUP($B81,Atelier1!$B:$Z,G$1,FALSE))</f>
        <v>0</v>
      </c>
      <c r="H81" s="64"/>
      <c r="I81" s="72">
        <f>IF(ISNA(VLOOKUP($B81,Atelier2!$C:$Q,I$1,0)),0,VLOOKUP($B81,Atelier2!$C:$Q,I$1,FALSE))</f>
        <v>0</v>
      </c>
      <c r="J81" s="64"/>
      <c r="K81" s="72"/>
    </row>
    <row r="82" spans="1:11" hidden="1" x14ac:dyDescent="0.45">
      <c r="A82" s="3" t="s">
        <v>193</v>
      </c>
      <c r="B82" s="3" t="str">
        <f>Tableau116[[#This Row],[Noms ]]&amp;", "&amp;Tableau116[[#This Row],[Prénom ]]</f>
        <v>Robinson, Marie-Josée</v>
      </c>
      <c r="C82" s="1" t="s">
        <v>203</v>
      </c>
      <c r="D82" s="1" t="s">
        <v>204</v>
      </c>
      <c r="E82" s="15"/>
      <c r="F82" s="69"/>
      <c r="G82" s="72">
        <f>IF(ISNA(VLOOKUP($B82,Atelier1!$B:$Z,G$1,0)),0,VLOOKUP($B82,Atelier1!$B:$Z,G$1,FALSE))</f>
        <v>0</v>
      </c>
      <c r="H82" s="64" t="s">
        <v>251</v>
      </c>
      <c r="I82" s="72" t="str">
        <f>IF(ISNA(VLOOKUP($B82,Atelier2!$C:$Q,I$1,0)),0,VLOOKUP($B82,Atelier2!$C:$Q,I$1,FALSE))</f>
        <v xml:space="preserve">tara13@telus.net; </v>
      </c>
      <c r="J82" s="64"/>
      <c r="K82" s="72"/>
    </row>
    <row r="83" spans="1:11" hidden="1" x14ac:dyDescent="0.45">
      <c r="A83" s="3" t="s">
        <v>193</v>
      </c>
      <c r="B83" s="3" t="str">
        <f>Tableau116[[#This Row],[Noms ]]&amp;", "&amp;Tableau116[[#This Row],[Prénom ]]</f>
        <v>St-Laurent, Sylvain</v>
      </c>
      <c r="C83" s="1" t="s">
        <v>196</v>
      </c>
      <c r="D83" s="1" t="s">
        <v>64</v>
      </c>
      <c r="E83" s="15"/>
      <c r="F83" s="69" t="s">
        <v>251</v>
      </c>
      <c r="G83" s="72">
        <f>IF(ISNA(VLOOKUP($B83,Atelier1!$B:$Z,G$1,0)),0,VLOOKUP($B83,Atelier1!$B:$Z,G$1,FALSE))</f>
        <v>0</v>
      </c>
      <c r="H83" s="64"/>
      <c r="I83" s="72">
        <f>IF(ISNA(VLOOKUP($B83,Atelier2!$C:$Q,I$1,0)),0,VLOOKUP($B83,Atelier2!$C:$Q,I$1,FALSE))</f>
        <v>0</v>
      </c>
      <c r="J83" s="64"/>
      <c r="K83" s="72"/>
    </row>
    <row r="84" spans="1:11" hidden="1" x14ac:dyDescent="0.45">
      <c r="A84" s="3" t="s">
        <v>2</v>
      </c>
      <c r="B84" s="3" t="str">
        <f>Tableau116[[#This Row],[Noms ]]&amp;", "&amp;Tableau116[[#This Row],[Prénom ]]</f>
        <v>Gauthier, Julie</v>
      </c>
      <c r="C84" s="1" t="s">
        <v>8</v>
      </c>
      <c r="D84" s="1" t="s">
        <v>9</v>
      </c>
      <c r="E84" s="15"/>
      <c r="F84" s="69" t="s">
        <v>251</v>
      </c>
      <c r="G84" s="72">
        <f>IF(ISNA(VLOOKUP($B84,Atelier1!$B:$Z,G$1,0)),0,VLOOKUP($B84,Atelier1!$B:$Z,G$1,FALSE))</f>
        <v>0</v>
      </c>
      <c r="H84" s="64"/>
      <c r="I84" s="72">
        <f>IF(ISNA(VLOOKUP($B84,Atelier2!$C:$Q,I$1,0)),0,VLOOKUP($B84,Atelier2!$C:$Q,I$1,FALSE))</f>
        <v>0</v>
      </c>
      <c r="J84" s="64"/>
      <c r="K84" s="72"/>
    </row>
    <row r="85" spans="1:11" hidden="1" x14ac:dyDescent="0.45">
      <c r="A85" s="3" t="s">
        <v>2</v>
      </c>
      <c r="B85" s="3" t="str">
        <f>Tableau116[[#This Row],[Noms ]]&amp;", "&amp;Tableau116[[#This Row],[Prénom ]]</f>
        <v>Minville , André</v>
      </c>
      <c r="C85" s="1" t="s">
        <v>3</v>
      </c>
      <c r="D85" s="1" t="s">
        <v>7</v>
      </c>
      <c r="E85" s="15"/>
      <c r="F85" s="69"/>
      <c r="G85" s="72">
        <f>IF(ISNA(VLOOKUP($B85,Atelier1!$B:$Z,G$1,0)),0,VLOOKUP($B85,Atelier1!$B:$Z,G$1,FALSE))</f>
        <v>0</v>
      </c>
      <c r="H85" s="64"/>
      <c r="I85" s="72">
        <f>IF(ISNA(VLOOKUP($B85,Atelier2!$C:$Q,I$1,0)),0,VLOOKUP($B85,Atelier2!$C:$Q,I$1,FALSE))</f>
        <v>0</v>
      </c>
      <c r="J85" s="64"/>
      <c r="K85" s="72"/>
    </row>
    <row r="86" spans="1:11" hidden="1" x14ac:dyDescent="0.45">
      <c r="A86" s="3" t="s">
        <v>2</v>
      </c>
      <c r="B86" s="3" t="str">
        <f>Tableau116[[#This Row],[Noms ]]&amp;", "&amp;Tableau116[[#This Row],[Prénom ]]</f>
        <v>Minville , Nathaniel</v>
      </c>
      <c r="C86" s="1" t="s">
        <v>3</v>
      </c>
      <c r="D86" s="1" t="s">
        <v>4</v>
      </c>
      <c r="E86" s="15"/>
      <c r="F86" s="69"/>
      <c r="G86" s="72">
        <f>IF(ISNA(VLOOKUP($B86,Atelier1!$B:$Z,G$1,0)),0,VLOOKUP($B86,Atelier1!$B:$Z,G$1,FALSE))</f>
        <v>0</v>
      </c>
      <c r="H86" s="64"/>
      <c r="I86" s="72">
        <f>IF(ISNA(VLOOKUP($B86,Atelier2!$C:$Q,I$1,0)),0,VLOOKUP($B86,Atelier2!$C:$Q,I$1,FALSE))</f>
        <v>0</v>
      </c>
      <c r="J86" s="64"/>
      <c r="K86" s="72"/>
    </row>
    <row r="87" spans="1:11" hidden="1" x14ac:dyDescent="0.45">
      <c r="A87" s="3" t="s">
        <v>2</v>
      </c>
      <c r="B87" s="3" t="str">
        <f>Tableau116[[#This Row],[Noms ]]&amp;", "&amp;Tableau116[[#This Row],[Prénom ]]</f>
        <v>St-Pierre, Kathy</v>
      </c>
      <c r="C87" s="1" t="s">
        <v>5</v>
      </c>
      <c r="D87" s="1" t="s">
        <v>6</v>
      </c>
      <c r="E87" s="15"/>
      <c r="F87" s="69"/>
      <c r="G87" s="72">
        <f>IF(ISNA(VLOOKUP($B87,Atelier1!$B:$Z,G$1,0)),0,VLOOKUP($B87,Atelier1!$B:$Z,G$1,FALSE))</f>
        <v>0</v>
      </c>
      <c r="H87" s="64" t="s">
        <v>251</v>
      </c>
      <c r="I87" s="72" t="str">
        <f>IF(ISNA(VLOOKUP($B87,Atelier2!$C:$Q,I$1,0)),0,VLOOKUP($B87,Atelier2!$C:$Q,I$1,FALSE))</f>
        <v>st_pierrekathy@hotmail.com;</v>
      </c>
      <c r="J87" s="64"/>
      <c r="K87" s="72"/>
    </row>
    <row r="88" spans="1:11" hidden="1" x14ac:dyDescent="0.45">
      <c r="A88" s="3" t="s">
        <v>60</v>
      </c>
      <c r="B88" s="3" t="str">
        <f>Tableau116[[#This Row],[Noms ]]&amp;", "&amp;Tableau116[[#This Row],[Prénom ]]</f>
        <v>Chapados, Louise</v>
      </c>
      <c r="C88" s="1" t="s">
        <v>61</v>
      </c>
      <c r="D88" s="1" t="s">
        <v>62</v>
      </c>
      <c r="E88" s="15"/>
      <c r="F88" s="69"/>
      <c r="G88" s="72">
        <f>IF(ISNA(VLOOKUP($B88,Atelier1!$B:$Z,G$1,0)),0,VLOOKUP($B88,Atelier1!$B:$Z,G$1,FALSE))</f>
        <v>0</v>
      </c>
      <c r="H88" s="64" t="s">
        <v>251</v>
      </c>
      <c r="I88" s="72" t="str">
        <f>IF(ISNA(VLOOKUP($B88,Atelier2!$C:$Q,I$1,0)),0,VLOOKUP($B88,Atelier2!$C:$Q,I$1,FALSE))</f>
        <v>secretaire.lions.paspebiac@gmail.com</v>
      </c>
      <c r="J88" s="64"/>
      <c r="K88" s="72"/>
    </row>
    <row r="89" spans="1:11" hidden="1" x14ac:dyDescent="0.45">
      <c r="A89" s="3" t="s">
        <v>60</v>
      </c>
      <c r="B89" s="3" t="str">
        <f>Tableau116[[#This Row],[Noms ]]&amp;", "&amp;Tableau116[[#This Row],[Prénom ]]</f>
        <v>Loisel, Sylvain</v>
      </c>
      <c r="C89" s="1" t="s">
        <v>63</v>
      </c>
      <c r="D89" s="1" t="s">
        <v>64</v>
      </c>
      <c r="E89" s="15"/>
      <c r="F89" s="69"/>
      <c r="G89" s="72">
        <f>IF(ISNA(VLOOKUP($B89,Atelier1!$B:$Z,G$1,0)),0,VLOOKUP($B89,Atelier1!$B:$Z,G$1,FALSE))</f>
        <v>0</v>
      </c>
      <c r="H89" s="64"/>
      <c r="I89" s="72">
        <f>IF(ISNA(VLOOKUP($B89,Atelier2!$C:$Q,I$1,0)),0,VLOOKUP($B89,Atelier2!$C:$Q,I$1,FALSE))</f>
        <v>0</v>
      </c>
      <c r="J89" s="64"/>
      <c r="K89" s="72"/>
    </row>
    <row r="90" spans="1:11" hidden="1" x14ac:dyDescent="0.45">
      <c r="A90" s="3" t="s">
        <v>220</v>
      </c>
      <c r="B90" s="3" t="str">
        <f>Tableau116[[#This Row],[Noms ]]&amp;", "&amp;Tableau116[[#This Row],[Prénom ]]</f>
        <v>Poirier, Jean-Marie</v>
      </c>
      <c r="C90" s="1" t="s">
        <v>221</v>
      </c>
      <c r="D90" s="1" t="s">
        <v>222</v>
      </c>
      <c r="E90" s="15"/>
      <c r="F90" s="69"/>
      <c r="G90" s="72">
        <f>IF(ISNA(VLOOKUP($B90,Atelier1!$B:$Z,G$1,0)),0,VLOOKUP($B90,Atelier1!$B:$Z,G$1,FALSE))</f>
        <v>0</v>
      </c>
      <c r="H90" s="64"/>
      <c r="I90" s="72">
        <f>IF(ISNA(VLOOKUP($B90,Atelier2!$C:$Q,I$1,0)),0,VLOOKUP($B90,Atelier2!$C:$Q,I$1,FALSE))</f>
        <v>0</v>
      </c>
      <c r="J90" s="64"/>
      <c r="K90" s="72"/>
    </row>
    <row r="91" spans="1:11" hidden="1" x14ac:dyDescent="0.45">
      <c r="A91" s="3" t="s">
        <v>220</v>
      </c>
      <c r="B91" s="3" t="str">
        <f>Tableau116[[#This Row],[Noms ]]&amp;", "&amp;Tableau116[[#This Row],[Prénom ]]</f>
        <v>Therriault, Guy</v>
      </c>
      <c r="C91" s="1" t="s">
        <v>223</v>
      </c>
      <c r="D91" s="1" t="s">
        <v>37</v>
      </c>
      <c r="E91" s="15"/>
      <c r="F91" s="69" t="s">
        <v>251</v>
      </c>
      <c r="G91" s="72">
        <f>IF(ISNA(VLOOKUP($B91,Atelier1!$B:$Z,G$1,0)),0,VLOOKUP($B91,Atelier1!$B:$Z,G$1,FALSE))</f>
        <v>0</v>
      </c>
      <c r="H91" s="64"/>
      <c r="I91" s="72">
        <f>IF(ISNA(VLOOKUP($B91,Atelier2!$C:$Q,I$1,0)),0,VLOOKUP($B91,Atelier2!$C:$Q,I$1,FALSE))</f>
        <v>0</v>
      </c>
      <c r="J91" s="64"/>
      <c r="K91" s="72"/>
    </row>
    <row r="92" spans="1:11" hidden="1" x14ac:dyDescent="0.45">
      <c r="A92" s="3" t="s">
        <v>144</v>
      </c>
      <c r="B92" s="3" t="str">
        <f>Tableau116[[#This Row],[Noms ]]&amp;", "&amp;Tableau116[[#This Row],[Prénom ]]</f>
        <v>Girard, Lyne</v>
      </c>
      <c r="C92" s="1" t="s">
        <v>24</v>
      </c>
      <c r="D92" s="1" t="s">
        <v>139</v>
      </c>
      <c r="E92" s="15"/>
      <c r="F92" s="69"/>
      <c r="G92" s="72">
        <f>IF(ISNA(VLOOKUP($B92,Atelier1!$B:$Z,G$1,0)),0,VLOOKUP($B92,Atelier1!$B:$Z,G$1,FALSE))</f>
        <v>0</v>
      </c>
      <c r="H92" s="64" t="s">
        <v>251</v>
      </c>
      <c r="I92" s="72" t="str">
        <f>IF(ISNA(VLOOKUP($B92,Atelier2!$C:$Q,I$1,0)),0,VLOOKUP($B92,Atelier2!$C:$Q,I$1,FALSE))</f>
        <v>lyne.girard8@gmail.com</v>
      </c>
      <c r="J92" s="64"/>
      <c r="K92" s="72"/>
    </row>
    <row r="93" spans="1:11" x14ac:dyDescent="0.45">
      <c r="A93" s="3" t="s">
        <v>144</v>
      </c>
      <c r="B93" s="3" t="str">
        <f>Tableau116[[#This Row],[Noms ]]&amp;", "&amp;Tableau116[[#This Row],[Prénom ]]</f>
        <v>Milliner, Bertrand</v>
      </c>
      <c r="C93" s="1" t="s">
        <v>145</v>
      </c>
      <c r="D93" s="1" t="s">
        <v>146</v>
      </c>
      <c r="E93" s="15"/>
      <c r="F93" s="69"/>
      <c r="G93" s="72">
        <f>IF(ISNA(VLOOKUP($B93,Atelier1!$B:$Z,G$1,0)),0,VLOOKUP($B93,Atelier1!$B:$Z,G$1,FALSE))</f>
        <v>0</v>
      </c>
      <c r="H93" s="64"/>
      <c r="I93" s="72">
        <f>IF(ISNA(VLOOKUP($B93,Atelier2!$C:$Q,I$1,0)),0,VLOOKUP($B93,Atelier2!$C:$Q,I$1,FALSE))</f>
        <v>0</v>
      </c>
      <c r="J93" s="64" t="s">
        <v>251</v>
      </c>
      <c r="K93" s="75"/>
    </row>
    <row r="94" spans="1:11" hidden="1" x14ac:dyDescent="0.45">
      <c r="A94" s="3" t="s">
        <v>173</v>
      </c>
      <c r="B94" s="3" t="str">
        <f>Tableau116[[#This Row],[Noms ]]&amp;", "&amp;Tableau116[[#This Row],[Prénom ]]</f>
        <v>Blouin, Linda</v>
      </c>
      <c r="C94" s="1" t="s">
        <v>179</v>
      </c>
      <c r="D94" s="1" t="s">
        <v>180</v>
      </c>
      <c r="E94" s="15"/>
      <c r="F94" s="69"/>
      <c r="G94" s="72">
        <f>IF(ISNA(VLOOKUP($B94,Atelier1!$B:$Z,G$1,0)),0,VLOOKUP($B94,Atelier1!$B:$Z,G$1,FALSE))</f>
        <v>0</v>
      </c>
      <c r="H94" s="64"/>
      <c r="I94" s="72">
        <f>IF(ISNA(VLOOKUP($B94,Atelier2!$C:$Q,I$1,0)),0,VLOOKUP($B94,Atelier2!$C:$Q,I$1,FALSE))</f>
        <v>0</v>
      </c>
      <c r="J94" s="64"/>
      <c r="K94" s="72"/>
    </row>
    <row r="95" spans="1:11" hidden="1" x14ac:dyDescent="0.45">
      <c r="A95" s="3" t="s">
        <v>173</v>
      </c>
      <c r="B95" s="3" t="str">
        <f>Tableau116[[#This Row],[Noms ]]&amp;", "&amp;Tableau116[[#This Row],[Prénom ]]</f>
        <v>Dufresne, Chantal</v>
      </c>
      <c r="C95" s="1" t="s">
        <v>178</v>
      </c>
      <c r="D95" s="1" t="s">
        <v>153</v>
      </c>
      <c r="E95" s="15"/>
      <c r="F95" s="69"/>
      <c r="G95" s="72">
        <f>IF(ISNA(VLOOKUP($B95,Atelier1!$B:$Z,G$1,0)),0,VLOOKUP($B95,Atelier1!$B:$Z,G$1,FALSE))</f>
        <v>0</v>
      </c>
      <c r="H95" s="64"/>
      <c r="I95" s="72">
        <f>IF(ISNA(VLOOKUP($B95,Atelier2!$C:$Q,I$1,0)),0,VLOOKUP($B95,Atelier2!$C:$Q,I$1,FALSE))</f>
        <v>0</v>
      </c>
      <c r="J95" s="64"/>
      <c r="K95" s="72"/>
    </row>
    <row r="96" spans="1:11" hidden="1" x14ac:dyDescent="0.45">
      <c r="A96" s="3" t="s">
        <v>173</v>
      </c>
      <c r="B96" s="3" t="str">
        <f>Tableau116[[#This Row],[Noms ]]&amp;", "&amp;Tableau116[[#This Row],[Prénom ]]</f>
        <v>Dupuis, Maxime</v>
      </c>
      <c r="C96" s="1" t="s">
        <v>174</v>
      </c>
      <c r="D96" s="1" t="s">
        <v>175</v>
      </c>
      <c r="E96" s="15"/>
      <c r="F96" s="69"/>
      <c r="G96" s="72">
        <f>IF(ISNA(VLOOKUP($B96,Atelier1!$B:$Z,G$1,0)),0,VLOOKUP($B96,Atelier1!$B:$Z,G$1,FALSE))</f>
        <v>0</v>
      </c>
      <c r="H96" s="64" t="s">
        <v>251</v>
      </c>
      <c r="I96" s="72" t="str">
        <f>IF(ISNA(VLOOKUP($B96,Atelier2!$C:$Q,I$1,0)),0,VLOOKUP($B96,Atelier2!$C:$Q,I$1,FALSE))</f>
        <v>max_dupuis_21@hotmail.com</v>
      </c>
      <c r="J96" s="64"/>
      <c r="K96" s="72"/>
    </row>
    <row r="97" spans="1:11" hidden="1" x14ac:dyDescent="0.45">
      <c r="A97" s="3" t="s">
        <v>173</v>
      </c>
      <c r="B97" s="3" t="str">
        <f>Tableau116[[#This Row],[Noms ]]&amp;", "&amp;Tableau116[[#This Row],[Prénom ]]</f>
        <v>Dupuis, Michel</v>
      </c>
      <c r="C97" s="1" t="s">
        <v>174</v>
      </c>
      <c r="D97" s="1" t="s">
        <v>27</v>
      </c>
      <c r="E97" s="15"/>
      <c r="F97" s="69" t="s">
        <v>251</v>
      </c>
      <c r="G97" s="72">
        <f>IF(ISNA(VLOOKUP($B97,Atelier1!$B:$Z,G$1,0)),0,VLOOKUP($B97,Atelier1!$B:$Z,G$1,FALSE))</f>
        <v>0</v>
      </c>
      <c r="H97" s="64"/>
      <c r="I97" s="72">
        <f>IF(ISNA(VLOOKUP($B97,Atelier2!$C:$Q,I$1,0)),0,VLOOKUP($B97,Atelier2!$C:$Q,I$1,FALSE))</f>
        <v>0</v>
      </c>
      <c r="J97" s="64"/>
      <c r="K97" s="72"/>
    </row>
    <row r="98" spans="1:11" x14ac:dyDescent="0.45">
      <c r="A98" s="3" t="s">
        <v>173</v>
      </c>
      <c r="B98" s="3" t="str">
        <f>Tableau116[[#This Row],[Noms ]]&amp;", "&amp;Tableau116[[#This Row],[Prénom ]]</f>
        <v>Élément, Marie-Lyne</v>
      </c>
      <c r="C98" s="1" t="s">
        <v>176</v>
      </c>
      <c r="D98" s="1" t="s">
        <v>177</v>
      </c>
      <c r="E98" s="15"/>
      <c r="F98" s="69"/>
      <c r="G98" s="72">
        <f>IF(ISNA(VLOOKUP($B98,Atelier1!$B:$Z,G$1,0)),0,VLOOKUP($B98,Atelier1!$B:$Z,G$1,FALSE))</f>
        <v>0</v>
      </c>
      <c r="H98" s="64"/>
      <c r="I98" s="72">
        <f>IF(ISNA(VLOOKUP($B98,Atelier2!$C:$Q,I$1,0)),0,VLOOKUP($B98,Atelier2!$C:$Q,I$1,FALSE))</f>
        <v>0</v>
      </c>
      <c r="J98" s="64" t="s">
        <v>251</v>
      </c>
      <c r="K98" s="75"/>
    </row>
    <row r="99" spans="1:11" hidden="1" x14ac:dyDescent="0.45">
      <c r="A99" s="3" t="s">
        <v>173</v>
      </c>
      <c r="B99" s="3" t="str">
        <f>Tableau116[[#This Row],[Noms ]]&amp;", "&amp;Tableau116[[#This Row],[Prénom ]]</f>
        <v>Lampron, Christian</v>
      </c>
      <c r="C99" s="1" t="s">
        <v>183</v>
      </c>
      <c r="D99" s="1" t="s">
        <v>184</v>
      </c>
      <c r="E99" s="15"/>
      <c r="F99" s="69"/>
      <c r="G99" s="72">
        <f>IF(ISNA(VLOOKUP($B99,Atelier1!$B:$Z,G$1,0)),0,VLOOKUP($B99,Atelier1!$B:$Z,G$1,FALSE))</f>
        <v>0</v>
      </c>
      <c r="H99" s="64"/>
      <c r="I99" s="72">
        <f>IF(ISNA(VLOOKUP($B99,Atelier2!$C:$Q,I$1,0)),0,VLOOKUP($B99,Atelier2!$C:$Q,I$1,FALSE))</f>
        <v>0</v>
      </c>
      <c r="J99" s="64"/>
      <c r="K99" s="72"/>
    </row>
    <row r="100" spans="1:11" hidden="1" x14ac:dyDescent="0.45">
      <c r="A100" s="3" t="s">
        <v>173</v>
      </c>
      <c r="B100" s="3" t="str">
        <f>Tableau116[[#This Row],[Noms ]]&amp;", "&amp;Tableau116[[#This Row],[Prénom ]]</f>
        <v>Veillette, Michèle</v>
      </c>
      <c r="C100" s="1" t="s">
        <v>181</v>
      </c>
      <c r="D100" s="1" t="s">
        <v>182</v>
      </c>
      <c r="E100" s="15"/>
      <c r="F100" s="69"/>
      <c r="G100" s="72">
        <f>IF(ISNA(VLOOKUP($B100,Atelier1!$B:$Z,G$1,0)),0,VLOOKUP($B100,Atelier1!$B:$Z,G$1,FALSE))</f>
        <v>0</v>
      </c>
      <c r="H100" s="64"/>
      <c r="I100" s="72">
        <f>IF(ISNA(VLOOKUP($B100,Atelier2!$C:$Q,I$1,0)),0,VLOOKUP($B100,Atelier2!$C:$Q,I$1,FALSE))</f>
        <v>0</v>
      </c>
      <c r="J100" s="64"/>
      <c r="K100" s="72"/>
    </row>
    <row r="101" spans="1:11" hidden="1" x14ac:dyDescent="0.45">
      <c r="A101" s="3" t="s">
        <v>104</v>
      </c>
      <c r="B101" s="3" t="str">
        <f>Tableau116[[#This Row],[Noms ]]&amp;", "&amp;Tableau116[[#This Row],[Prénom ]]</f>
        <v>Bélanger, Marcel</v>
      </c>
      <c r="C101" s="1" t="s">
        <v>105</v>
      </c>
      <c r="D101" s="1" t="s">
        <v>41</v>
      </c>
      <c r="E101" s="15"/>
      <c r="F101" s="69"/>
      <c r="G101" s="72">
        <f>IF(ISNA(VLOOKUP($B101,Atelier1!$B:$Z,G$1,0)),0,VLOOKUP($B101,Atelier1!$B:$Z,G$1,FALSE))</f>
        <v>0</v>
      </c>
      <c r="H101" s="64"/>
      <c r="I101" s="72">
        <f>IF(ISNA(VLOOKUP($B101,Atelier2!$C:$Q,I$1,0)),0,VLOOKUP($B101,Atelier2!$C:$Q,I$1,FALSE))</f>
        <v>0</v>
      </c>
      <c r="J101" s="64"/>
      <c r="K101" s="72"/>
    </row>
    <row r="102" spans="1:11" hidden="1" x14ac:dyDescent="0.45">
      <c r="A102" s="3" t="s">
        <v>104</v>
      </c>
      <c r="B102" s="3" t="str">
        <f>Tableau116[[#This Row],[Noms ]]&amp;", "&amp;Tableau116[[#This Row],[Prénom ]]</f>
        <v>Landry, René</v>
      </c>
      <c r="C102" s="1" t="s">
        <v>106</v>
      </c>
      <c r="D102" s="1" t="s">
        <v>107</v>
      </c>
      <c r="E102" s="15"/>
      <c r="F102" s="69"/>
      <c r="G102" s="72">
        <f>IF(ISNA(VLOOKUP($B102,Atelier1!$B:$Z,G$1,0)),0,VLOOKUP($B102,Atelier1!$B:$Z,G$1,FALSE))</f>
        <v>0</v>
      </c>
      <c r="H102" s="64"/>
      <c r="I102" s="72">
        <f>IF(ISNA(VLOOKUP($B102,Atelier2!$C:$Q,I$1,0)),0,VLOOKUP($B102,Atelier2!$C:$Q,I$1,FALSE))</f>
        <v>0</v>
      </c>
      <c r="J102" s="64"/>
      <c r="K102" s="72"/>
    </row>
    <row r="103" spans="1:11" hidden="1" x14ac:dyDescent="0.45">
      <c r="A103" s="3" t="s">
        <v>35</v>
      </c>
      <c r="B103" s="3" t="str">
        <f>Tableau116[[#This Row],[Noms ]]&amp;", "&amp;Tableau116[[#This Row],[Prénom ]]</f>
        <v>Caouette, Guy</v>
      </c>
      <c r="C103" s="1" t="s">
        <v>36</v>
      </c>
      <c r="D103" s="1" t="s">
        <v>37</v>
      </c>
      <c r="E103" s="15"/>
      <c r="F103" s="69" t="s">
        <v>251</v>
      </c>
      <c r="G103" s="72">
        <f>IF(ISNA(VLOOKUP($B103,Atelier1!$B:$Z,G$1,0)),0,VLOOKUP($B103,Atelier1!$B:$Z,G$1,FALSE))</f>
        <v>0</v>
      </c>
      <c r="H103" s="64"/>
      <c r="I103" s="72">
        <f>IF(ISNA(VLOOKUP($B103,Atelier2!$C:$Q,I$1,0)),0,VLOOKUP($B103,Atelier2!$C:$Q,I$1,FALSE))</f>
        <v>0</v>
      </c>
      <c r="J103" s="64"/>
      <c r="K103" s="72"/>
    </row>
    <row r="104" spans="1:11" hidden="1" x14ac:dyDescent="0.45">
      <c r="A104" s="3" t="s">
        <v>35</v>
      </c>
      <c r="B104" s="3" t="str">
        <f>Tableau116[[#This Row],[Noms ]]&amp;", "&amp;Tableau116[[#This Row],[Prénom ]]</f>
        <v>Deschênes, France</v>
      </c>
      <c r="C104" s="1" t="s">
        <v>42</v>
      </c>
      <c r="D104" s="1" t="s">
        <v>43</v>
      </c>
      <c r="E104" s="15"/>
      <c r="F104" s="69"/>
      <c r="G104" s="72">
        <f>IF(ISNA(VLOOKUP($B104,Atelier1!$B:$Z,G$1,0)),0,VLOOKUP($B104,Atelier1!$B:$Z,G$1,FALSE))</f>
        <v>0</v>
      </c>
      <c r="H104" s="64" t="s">
        <v>251</v>
      </c>
      <c r="I104" s="72" t="str">
        <f>IF(ISNA(VLOOKUP($B104,Atelier2!$C:$Q,I$1,0)),0,VLOOKUP($B104,Atelier2!$C:$Q,I$1,FALSE))</f>
        <v xml:space="preserve">fransou1966@hotmail.com; </v>
      </c>
      <c r="J104" s="64"/>
      <c r="K104" s="72"/>
    </row>
    <row r="105" spans="1:11" hidden="1" x14ac:dyDescent="0.45">
      <c r="A105" s="3" t="s">
        <v>35</v>
      </c>
      <c r="B105" s="3" t="str">
        <f>Tableau116[[#This Row],[Noms ]]&amp;", "&amp;Tableau116[[#This Row],[Prénom ]]</f>
        <v>Dubé, Marcel</v>
      </c>
      <c r="C105" s="1" t="s">
        <v>40</v>
      </c>
      <c r="D105" s="1" t="s">
        <v>41</v>
      </c>
      <c r="E105" s="15"/>
      <c r="F105" s="69"/>
      <c r="G105" s="72">
        <f>IF(ISNA(VLOOKUP($B105,Atelier1!$B:$Z,G$1,0)),0,VLOOKUP($B105,Atelier1!$B:$Z,G$1,FALSE))</f>
        <v>0</v>
      </c>
      <c r="H105" s="64"/>
      <c r="I105" s="72">
        <f>IF(ISNA(VLOOKUP($B105,Atelier2!$C:$Q,I$1,0)),0,VLOOKUP($B105,Atelier2!$C:$Q,I$1,FALSE))</f>
        <v>0</v>
      </c>
      <c r="J105" s="64"/>
      <c r="K105" s="72"/>
    </row>
    <row r="106" spans="1:11" hidden="1" x14ac:dyDescent="0.45">
      <c r="A106" s="3" t="s">
        <v>35</v>
      </c>
      <c r="B106" s="3" t="str">
        <f>Tableau116[[#This Row],[Noms ]]&amp;", "&amp;Tableau116[[#This Row],[Prénom ]]</f>
        <v>Durand, Madeleine</v>
      </c>
      <c r="C106" s="1" t="s">
        <v>38</v>
      </c>
      <c r="D106" s="1" t="s">
        <v>39</v>
      </c>
      <c r="E106" s="15"/>
      <c r="F106" s="69"/>
      <c r="G106" s="72">
        <f>IF(ISNA(VLOOKUP($B106,Atelier1!$B:$Z,G$1,0)),0,VLOOKUP($B106,Atelier1!$B:$Z,G$1,FALSE))</f>
        <v>0</v>
      </c>
      <c r="H106" s="64"/>
      <c r="I106" s="72">
        <f>IF(ISNA(VLOOKUP($B106,Atelier2!$C:$Q,I$1,0)),0,VLOOKUP($B106,Atelier2!$C:$Q,I$1,FALSE))</f>
        <v>0</v>
      </c>
      <c r="J106" s="64"/>
      <c r="K106" s="72"/>
    </row>
    <row r="107" spans="1:11" hidden="1" x14ac:dyDescent="0.45">
      <c r="A107" s="3" t="s">
        <v>215</v>
      </c>
      <c r="B107" s="3" t="str">
        <f>Tableau116[[#This Row],[Noms ]]&amp;", "&amp;Tableau116[[#This Row],[Prénom ]]</f>
        <v>Perreault, Francine</v>
      </c>
      <c r="C107" s="1" t="s">
        <v>218</v>
      </c>
      <c r="D107" s="1" t="s">
        <v>219</v>
      </c>
      <c r="E107" s="15"/>
      <c r="F107" s="69"/>
      <c r="G107" s="72">
        <f>IF(ISNA(VLOOKUP($B107,Atelier1!$B:$Z,G$1,0)),0,VLOOKUP($B107,Atelier1!$B:$Z,G$1,FALSE))</f>
        <v>0</v>
      </c>
      <c r="H107" s="64"/>
      <c r="I107" s="72">
        <f>IF(ISNA(VLOOKUP($B107,Atelier2!$C:$Q,I$1,0)),0,VLOOKUP($B107,Atelier2!$C:$Q,I$1,FALSE))</f>
        <v>0</v>
      </c>
      <c r="J107" s="64"/>
      <c r="K107" s="72"/>
    </row>
    <row r="108" spans="1:11" hidden="1" x14ac:dyDescent="0.45">
      <c r="A108" s="3" t="s">
        <v>215</v>
      </c>
      <c r="B108" s="3" t="str">
        <f>Tableau116[[#This Row],[Noms ]]&amp;", "&amp;Tableau116[[#This Row],[Prénom ]]</f>
        <v>Prévost, Gaétan</v>
      </c>
      <c r="C108" s="1" t="s">
        <v>216</v>
      </c>
      <c r="D108" s="1" t="s">
        <v>217</v>
      </c>
      <c r="E108" s="15"/>
      <c r="F108" s="69"/>
      <c r="G108" s="72">
        <f>IF(ISNA(VLOOKUP($B108,Atelier1!$B:$Z,G$1,0)),0,VLOOKUP($B108,Atelier1!$B:$Z,G$1,FALSE))</f>
        <v>0</v>
      </c>
      <c r="H108" s="64"/>
      <c r="I108" s="72">
        <f>IF(ISNA(VLOOKUP($B108,Atelier2!$C:$Q,I$1,0)),0,VLOOKUP($B108,Atelier2!$C:$Q,I$1,FALSE))</f>
        <v>0</v>
      </c>
      <c r="J108" s="64"/>
      <c r="K108" s="72"/>
    </row>
    <row r="109" spans="1:11" hidden="1" x14ac:dyDescent="0.45">
      <c r="A109" s="3" t="s">
        <v>206</v>
      </c>
      <c r="B109" s="3" t="str">
        <f>Tableau116[[#This Row],[Noms ]]&amp;", "&amp;Tableau116[[#This Row],[Prénom ]]</f>
        <v>Charette , Armand Jr.</v>
      </c>
      <c r="C109" s="1" t="s">
        <v>253</v>
      </c>
      <c r="D109" s="1" t="s">
        <v>209</v>
      </c>
      <c r="E109" s="15"/>
      <c r="F109" s="69"/>
      <c r="G109" s="72">
        <f>IF(ISNA(VLOOKUP($B109,Atelier1!$B:$Z,G$1,0)),0,VLOOKUP($B109,Atelier1!$B:$Z,G$1,FALSE))</f>
        <v>0</v>
      </c>
      <c r="H109" s="64"/>
      <c r="I109" s="72">
        <f>IF(ISNA(VLOOKUP($B109,Atelier2!$C:$Q,I$1,0)),0,VLOOKUP($B109,Atelier2!$C:$Q,I$1,FALSE))</f>
        <v>0</v>
      </c>
      <c r="J109" s="64"/>
      <c r="K109" s="72"/>
    </row>
    <row r="110" spans="1:11" hidden="1" x14ac:dyDescent="0.45">
      <c r="A110" s="3" t="s">
        <v>206</v>
      </c>
      <c r="B110" s="3" t="str">
        <f>Tableau116[[#This Row],[Noms ]]&amp;", "&amp;Tableau116[[#This Row],[Prénom ]]</f>
        <v>Lemieux, Natacha</v>
      </c>
      <c r="C110" s="1" t="s">
        <v>197</v>
      </c>
      <c r="D110" s="1" t="s">
        <v>211</v>
      </c>
      <c r="E110" s="15"/>
      <c r="F110" s="69" t="s">
        <v>251</v>
      </c>
      <c r="G110" s="72">
        <f>IF(ISNA(VLOOKUP($B110,Atelier1!$B:$Z,G$1,0)),0,VLOOKUP($B110,Atelier1!$B:$Z,G$1,FALSE))</f>
        <v>0</v>
      </c>
      <c r="H110" s="64"/>
      <c r="I110" s="72">
        <f>IF(ISNA(VLOOKUP($B110,Atelier2!$C:$Q,I$1,0)),0,VLOOKUP($B110,Atelier2!$C:$Q,I$1,FALSE))</f>
        <v>0</v>
      </c>
      <c r="J110" s="64"/>
      <c r="K110" s="72"/>
    </row>
    <row r="111" spans="1:11" hidden="1" x14ac:dyDescent="0.45">
      <c r="A111" s="3" t="s">
        <v>206</v>
      </c>
      <c r="B111" s="3" t="str">
        <f>Tableau116[[#This Row],[Noms ]]&amp;", "&amp;Tableau116[[#This Row],[Prénom ]]</f>
        <v>Lévesque, Anne</v>
      </c>
      <c r="C111" s="1" t="s">
        <v>186</v>
      </c>
      <c r="D111" s="1" t="s">
        <v>214</v>
      </c>
      <c r="E111" s="15"/>
      <c r="F111" s="69"/>
      <c r="G111" s="72">
        <f>IF(ISNA(VLOOKUP($B111,Atelier1!$B:$Z,G$1,0)),0,VLOOKUP($B111,Atelier1!$B:$Z,G$1,FALSE))</f>
        <v>0</v>
      </c>
      <c r="H111" s="64"/>
      <c r="I111" s="72">
        <f>IF(ISNA(VLOOKUP($B111,Atelier2!$C:$Q,I$1,0)),0,VLOOKUP($B111,Atelier2!$C:$Q,I$1,FALSE))</f>
        <v>0</v>
      </c>
      <c r="J111" s="64"/>
      <c r="K111" s="72"/>
    </row>
    <row r="112" spans="1:11" hidden="1" x14ac:dyDescent="0.45">
      <c r="A112" s="3" t="s">
        <v>206</v>
      </c>
      <c r="B112" s="3" t="str">
        <f>Tableau116[[#This Row],[Noms ]]&amp;", "&amp;Tableau116[[#This Row],[Prénom ]]</f>
        <v>Mcdonald, Normand</v>
      </c>
      <c r="C112" s="1" t="s">
        <v>212</v>
      </c>
      <c r="D112" s="1" t="s">
        <v>213</v>
      </c>
      <c r="E112" s="15"/>
      <c r="F112" s="69"/>
      <c r="G112" s="72">
        <f>IF(ISNA(VLOOKUP($B112,Atelier1!$B:$Z,G$1,0)),0,VLOOKUP($B112,Atelier1!$B:$Z,G$1,FALSE))</f>
        <v>0</v>
      </c>
      <c r="H112" s="64"/>
      <c r="I112" s="72">
        <f>IF(ISNA(VLOOKUP($B112,Atelier2!$C:$Q,I$1,0)),0,VLOOKUP($B112,Atelier2!$C:$Q,I$1,FALSE))</f>
        <v>0</v>
      </c>
      <c r="J112" s="64"/>
      <c r="K112" s="72"/>
    </row>
    <row r="113" spans="1:11" hidden="1" x14ac:dyDescent="0.45">
      <c r="A113" s="10" t="s">
        <v>206</v>
      </c>
      <c r="B113" s="10" t="str">
        <f>Tableau116[[#This Row],[Noms ]]&amp;", "&amp;Tableau116[[#This Row],[Prénom ]]</f>
        <v>Simard, Sylvie</v>
      </c>
      <c r="C113" s="11" t="s">
        <v>207</v>
      </c>
      <c r="D113" s="11" t="s">
        <v>208</v>
      </c>
      <c r="E113" s="38">
        <v>1</v>
      </c>
      <c r="F113" s="69"/>
      <c r="G113" s="52">
        <f>IF(ISNA(VLOOKUP($B113,Atelier1!$B:$Z,G$1,0)),0,VLOOKUP($B113,Atelier1!$B:$Z,G$1,FALSE))</f>
        <v>0</v>
      </c>
      <c r="H113" s="65" t="s">
        <v>74</v>
      </c>
      <c r="I113" s="52" t="str">
        <f>IF(ISNA(VLOOKUP($B113,Atelier2!$C:$Q,I$1,0)),0,VLOOKUP($B113,Atelier2!$C:$Q,I$1,FALSE))</f>
        <v>secretaire@lions7iles.ca</v>
      </c>
      <c r="J113" s="64"/>
      <c r="K113" s="52"/>
    </row>
    <row r="114" spans="1:11" hidden="1" x14ac:dyDescent="0.45">
      <c r="A114" s="10" t="s">
        <v>206</v>
      </c>
      <c r="B114" s="10" t="str">
        <f>Tableau116[[#This Row],[Noms ]]&amp;", "&amp;Tableau116[[#This Row],[Prénom ]]</f>
        <v>Tremblay, Louis</v>
      </c>
      <c r="C114" s="11" t="s">
        <v>119</v>
      </c>
      <c r="D114" s="11" t="s">
        <v>210</v>
      </c>
      <c r="E114" s="38">
        <v>1</v>
      </c>
      <c r="F114" s="69" t="s">
        <v>57</v>
      </c>
      <c r="G114" s="52">
        <f>IF(ISNA(VLOOKUP($B114,Atelier1!$B:$Z,G$1,0)),0,VLOOKUP($B114,Atelier1!$B:$Z,G$1,FALSE))</f>
        <v>0</v>
      </c>
      <c r="H114" s="64"/>
      <c r="I114" s="52">
        <f>IF(ISNA(VLOOKUP($B114,Atelier2!$C:$Q,I$1,0)),0,VLOOKUP($B114,Atelier2!$C:$Q,I$1,FALSE))</f>
        <v>0</v>
      </c>
      <c r="J114" s="64"/>
      <c r="K114" s="52"/>
    </row>
    <row r="115" spans="1:11" hidden="1" x14ac:dyDescent="0.45">
      <c r="A115" s="3" t="s">
        <v>224</v>
      </c>
      <c r="B115" s="3" t="str">
        <f>Tableau116[[#This Row],[Noms ]]&amp;", "&amp;Tableau116[[#This Row],[Prénom ]]</f>
        <v>Arsenault, Paulette</v>
      </c>
      <c r="C115" s="1" t="s">
        <v>226</v>
      </c>
      <c r="D115" s="1" t="s">
        <v>227</v>
      </c>
      <c r="E115" s="15"/>
      <c r="F115" s="69"/>
      <c r="G115" s="72">
        <f>IF(ISNA(VLOOKUP($B115,Atelier1!$B:$Z,G$1,0)),0,VLOOKUP($B115,Atelier1!$B:$Z,G$1,FALSE))</f>
        <v>0</v>
      </c>
      <c r="H115" s="64"/>
      <c r="I115" s="72" t="str">
        <f>IF(ISNA(VLOOKUP($B115,Atelier2!$C:$Q,I$1,0)),0,VLOOKUP($B115,Atelier2!$C:$Q,I$1,FALSE))</f>
        <v>p.arseno115@hotmail.ca</v>
      </c>
      <c r="J115" s="64"/>
      <c r="K115" s="72"/>
    </row>
    <row r="116" spans="1:11" hidden="1" x14ac:dyDescent="0.45">
      <c r="A116" s="3" t="s">
        <v>224</v>
      </c>
      <c r="B116" s="3" t="str">
        <f>Tableau116[[#This Row],[Noms ]]&amp;", "&amp;Tableau116[[#This Row],[Prénom ]]</f>
        <v>Bernier, Nathalie</v>
      </c>
      <c r="C116" s="1" t="s">
        <v>231</v>
      </c>
      <c r="D116" s="1" t="s">
        <v>136</v>
      </c>
      <c r="E116" s="15"/>
      <c r="F116" s="68" t="s">
        <v>251</v>
      </c>
      <c r="G116" s="71">
        <f>IF(ISNA(VLOOKUP($B116,Atelier1!$B:$Z,G$1,0)),0,VLOOKUP($B116,Atelier1!$B:$Z,G$1,FALSE))</f>
        <v>0</v>
      </c>
      <c r="H116" s="64"/>
      <c r="I116" s="71">
        <f>IF(ISNA(VLOOKUP($B116,Atelier2!$C:$Q,I$1,0)),0,VLOOKUP($B116,Atelier2!$C:$Q,I$1,FALSE))</f>
        <v>0</v>
      </c>
      <c r="J116" s="64"/>
      <c r="K116" s="71"/>
    </row>
    <row r="117" spans="1:11" hidden="1" x14ac:dyDescent="0.45">
      <c r="A117" s="3" t="s">
        <v>224</v>
      </c>
      <c r="B117" s="3" t="str">
        <f>Tableau116[[#This Row],[Noms ]]&amp;", "&amp;Tableau116[[#This Row],[Prénom ]]</f>
        <v>Dubé, Simon</v>
      </c>
      <c r="C117" s="1" t="s">
        <v>40</v>
      </c>
      <c r="D117" s="1" t="s">
        <v>157</v>
      </c>
      <c r="E117" s="15"/>
      <c r="F117" s="69"/>
      <c r="G117" s="72">
        <f>IF(ISNA(VLOOKUP($B117,Atelier1!$B:$Z,G$1,0)),0,VLOOKUP($B117,Atelier1!$B:$Z,G$1,FALSE))</f>
        <v>0</v>
      </c>
      <c r="H117" s="64"/>
      <c r="I117" s="72">
        <f>IF(ISNA(VLOOKUP($B117,Atelier2!$C:$Q,I$1,0)),0,VLOOKUP($B117,Atelier2!$C:$Q,I$1,FALSE))</f>
        <v>0</v>
      </c>
      <c r="J117" s="64"/>
      <c r="K117" s="72"/>
    </row>
    <row r="118" spans="1:11" hidden="1" x14ac:dyDescent="0.45">
      <c r="A118" s="3" t="s">
        <v>224</v>
      </c>
      <c r="B118" s="3" t="str">
        <f>Tableau116[[#This Row],[Noms ]]&amp;", "&amp;Tableau116[[#This Row],[Prénom ]]</f>
        <v>Gagné, Steve</v>
      </c>
      <c r="C118" s="1" t="s">
        <v>29</v>
      </c>
      <c r="D118" s="1" t="s">
        <v>229</v>
      </c>
      <c r="E118" s="15"/>
      <c r="F118" s="69"/>
      <c r="G118" s="72">
        <f>IF(ISNA(VLOOKUP($B118,Atelier1!$B:$Z,G$1,0)),0,VLOOKUP($B118,Atelier1!$B:$Z,G$1,FALSE))</f>
        <v>0</v>
      </c>
      <c r="H118" s="64"/>
      <c r="I118" s="72">
        <f>IF(ISNA(VLOOKUP($B118,Atelier2!$C:$Q,I$1,0)),0,VLOOKUP($B118,Atelier2!$C:$Q,I$1,FALSE))</f>
        <v>0</v>
      </c>
      <c r="J118" s="64"/>
      <c r="K118" s="72"/>
    </row>
    <row r="119" spans="1:11" hidden="1" x14ac:dyDescent="0.45">
      <c r="A119" s="10" t="s">
        <v>224</v>
      </c>
      <c r="B119" s="10" t="str">
        <f>Tableau116[[#This Row],[Noms ]]&amp;", "&amp;Tableau116[[#This Row],[Prénom ]]</f>
        <v>Julien, Francine</v>
      </c>
      <c r="C119" s="11" t="s">
        <v>225</v>
      </c>
      <c r="D119" s="11" t="s">
        <v>219</v>
      </c>
      <c r="E119" s="38">
        <v>1</v>
      </c>
      <c r="F119" s="69"/>
      <c r="G119" s="52">
        <f>IF(ISNA(VLOOKUP($B119,Atelier1!$B:$Z,G$1,0)),0,VLOOKUP($B119,Atelier1!$B:$Z,G$1,FALSE))</f>
        <v>0</v>
      </c>
      <c r="H119" s="64"/>
      <c r="I119" s="52" t="str">
        <f>IF(ISNA(VLOOKUP($B119,Atelier2!$C:$Q,I$1,0)),0,VLOOKUP($B119,Atelier2!$C:$Q,I$1,FALSE))</f>
        <v>fjulien@telus.net</v>
      </c>
      <c r="J119" s="64"/>
      <c r="K119" s="52"/>
    </row>
    <row r="120" spans="1:11" x14ac:dyDescent="0.45">
      <c r="A120" s="3" t="s">
        <v>224</v>
      </c>
      <c r="B120" s="3" t="str">
        <f>Tableau116[[#This Row],[Noms ]]&amp;", "&amp;Tableau116[[#This Row],[Prénom ]]</f>
        <v>Lévesque, July</v>
      </c>
      <c r="C120" s="1" t="s">
        <v>186</v>
      </c>
      <c r="D120" s="1" t="s">
        <v>230</v>
      </c>
      <c r="E120" s="15"/>
      <c r="F120" s="69"/>
      <c r="G120" s="72">
        <f>IF(ISNA(VLOOKUP($B120,Atelier1!$B:$Z,G$1,0)),0,VLOOKUP($B120,Atelier1!$B:$Z,G$1,FALSE))</f>
        <v>0</v>
      </c>
      <c r="H120" s="64"/>
      <c r="I120" s="72">
        <f>IF(ISNA(VLOOKUP($B120,Atelier2!$C:$Q,I$1,0)),0,VLOOKUP($B120,Atelier2!$C:$Q,I$1,FALSE))</f>
        <v>0</v>
      </c>
      <c r="J120" s="64" t="s">
        <v>251</v>
      </c>
      <c r="K120" s="75"/>
    </row>
    <row r="121" spans="1:11" hidden="1" x14ac:dyDescent="0.45">
      <c r="A121" s="10" t="s">
        <v>224</v>
      </c>
      <c r="B121" s="10" t="str">
        <f>Tableau116[[#This Row],[Noms ]]&amp;", "&amp;Tableau116[[#This Row],[Prénom ]]</f>
        <v>Ouellet, Diane</v>
      </c>
      <c r="C121" s="11" t="s">
        <v>83</v>
      </c>
      <c r="D121" s="11" t="s">
        <v>34</v>
      </c>
      <c r="E121" s="38">
        <v>1</v>
      </c>
      <c r="F121" s="69"/>
      <c r="G121" s="52">
        <f>IF(ISNA(VLOOKUP($B121,Atelier1!$B:$Z,G$1,0)),0,VLOOKUP($B121,Atelier1!$B:$Z,G$1,FALSE))</f>
        <v>0</v>
      </c>
      <c r="H121" s="64"/>
      <c r="I121" s="52">
        <f>IF(ISNA(VLOOKUP($B121,Atelier2!$C:$Q,I$1,0)),0,VLOOKUP($B121,Atelier2!$C:$Q,I$1,FALSE))</f>
        <v>0</v>
      </c>
      <c r="J121" s="64"/>
      <c r="K121" s="52"/>
    </row>
    <row r="122" spans="1:11" ht="14.65" thickBot="1" x14ac:dyDescent="0.5">
      <c r="A122" s="10" t="s">
        <v>224</v>
      </c>
      <c r="B122" s="10" t="str">
        <f>Tableau116[[#This Row],[Noms ]]&amp;", "&amp;Tableau116[[#This Row],[Prénom ]]</f>
        <v>Parent, Marc</v>
      </c>
      <c r="C122" s="11" t="s">
        <v>228</v>
      </c>
      <c r="D122" s="11" t="s">
        <v>205</v>
      </c>
      <c r="E122" s="38">
        <v>1</v>
      </c>
      <c r="F122" s="69"/>
      <c r="G122" s="52">
        <f>IF(ISNA(VLOOKUP($B122,Atelier1!$B:$Z,G$1,0)),0,VLOOKUP($B122,Atelier1!$B:$Z,G$1,FALSE))</f>
        <v>0</v>
      </c>
      <c r="H122" s="64"/>
      <c r="I122" s="52">
        <f>IF(ISNA(VLOOKUP($B122,Atelier2!$C:$Q,I$1,0)),0,VLOOKUP($B122,Atelier2!$C:$Q,I$1,FALSE))</f>
        <v>0</v>
      </c>
      <c r="J122" s="64" t="s">
        <v>57</v>
      </c>
      <c r="K122" s="76"/>
    </row>
    <row r="123" spans="1:11" ht="14.65" hidden="1" thickBot="1" x14ac:dyDescent="0.5">
      <c r="A123" s="10" t="s">
        <v>52</v>
      </c>
      <c r="B123" s="10" t="str">
        <f>Tableau116[[#This Row],[Noms ]]&amp;", "&amp;Tableau116[[#This Row],[Prénom ]]</f>
        <v>Fournier, Édouard</v>
      </c>
      <c r="C123" s="11" t="s">
        <v>54</v>
      </c>
      <c r="D123" s="11" t="s">
        <v>56</v>
      </c>
      <c r="E123" s="38">
        <v>1</v>
      </c>
      <c r="F123" s="69"/>
      <c r="G123" s="52">
        <f>IF(ISNA(VLOOKUP($B123,Atelier1!$B:$Z,G$1,0)),0,VLOOKUP($B123,Atelier1!$B:$Z,G$1,FALSE))</f>
        <v>0</v>
      </c>
      <c r="H123" s="64"/>
      <c r="I123" s="52">
        <f>IF(ISNA(VLOOKUP($B123,Atelier2!$C:$Q,I$1,0)),0,VLOOKUP($B123,Atelier2!$C:$Q,I$1,FALSE))</f>
        <v>0</v>
      </c>
      <c r="J123" s="64"/>
      <c r="K123" s="52"/>
    </row>
    <row r="124" spans="1:11" ht="14.65" hidden="1" thickBot="1" x14ac:dyDescent="0.5">
      <c r="A124" s="3" t="s">
        <v>52</v>
      </c>
      <c r="B124" s="3" t="str">
        <f>Tableau116[[#This Row],[Noms ]]&amp;", "&amp;Tableau116[[#This Row],[Prénom ]]</f>
        <v>Fournier, Émélie</v>
      </c>
      <c r="C124" s="1" t="s">
        <v>54</v>
      </c>
      <c r="D124" s="1" t="s">
        <v>55</v>
      </c>
      <c r="E124" s="40"/>
      <c r="F124" s="69"/>
      <c r="G124" s="72">
        <f>IF(ISNA(VLOOKUP($B124,Atelier1!$B:$Z,G$1,0)),0,VLOOKUP($B124,Atelier1!$B:$Z,G$1,FALSE))</f>
        <v>0</v>
      </c>
      <c r="H124" s="64"/>
      <c r="I124" s="72">
        <f>IF(ISNA(VLOOKUP($B124,Atelier2!$C:$Q,I$1,0)),0,VLOOKUP($B124,Atelier2!$C:$Q,I$1,FALSE))</f>
        <v>0</v>
      </c>
      <c r="J124" s="64"/>
      <c r="K124" s="72"/>
    </row>
    <row r="125" spans="1:11" ht="14.65" hidden="1" thickBot="1" x14ac:dyDescent="0.5">
      <c r="A125" s="3" t="s">
        <v>52</v>
      </c>
      <c r="B125" s="3" t="str">
        <f>Tableau116[[#This Row],[Noms ]]&amp;", "&amp;Tableau116[[#This Row],[Prénom ]]</f>
        <v>Fradette, Geneviève</v>
      </c>
      <c r="C125" s="1" t="s">
        <v>58</v>
      </c>
      <c r="D125" s="1" t="s">
        <v>59</v>
      </c>
      <c r="E125" s="15"/>
      <c r="F125" s="69"/>
      <c r="G125" s="72">
        <f>IF(ISNA(VLOOKUP($B125,Atelier1!$B:$Z,G$1,0)),0,VLOOKUP($B125,Atelier1!$B:$Z,G$1,FALSE))</f>
        <v>0</v>
      </c>
      <c r="H125" s="64" t="s">
        <v>251</v>
      </c>
      <c r="I125" s="72" t="str">
        <f>IF(ISNA(VLOOKUP($B125,Atelier2!$C:$Q,I$1,0)),0,VLOOKUP($B125,Atelier2!$C:$Q,I$1,FALSE))</f>
        <v>doucelune@hotmail.com</v>
      </c>
      <c r="J125" s="64"/>
      <c r="K125" s="72"/>
    </row>
    <row r="126" spans="1:11" ht="14.65" hidden="1" thickBot="1" x14ac:dyDescent="0.5">
      <c r="A126" s="3" t="s">
        <v>52</v>
      </c>
      <c r="B126" s="3" t="str">
        <f>Tableau116[[#This Row],[Noms ]]&amp;", "&amp;Tableau116[[#This Row],[Prénom ]]</f>
        <v>Gagnon, Huguette</v>
      </c>
      <c r="C126" s="1" t="s">
        <v>49</v>
      </c>
      <c r="D126" s="1" t="s">
        <v>53</v>
      </c>
      <c r="E126" s="15"/>
      <c r="F126" s="69"/>
      <c r="G126" s="72">
        <f>IF(ISNA(VLOOKUP($B126,Atelier1!$B:$Z,G$1,0)),0,VLOOKUP($B126,Atelier1!$B:$Z,G$1,FALSE))</f>
        <v>0</v>
      </c>
      <c r="H126" s="64"/>
      <c r="I126" s="72">
        <f>IF(ISNA(VLOOKUP($B126,Atelier2!$C:$Q,I$1,0)),0,VLOOKUP($B126,Atelier2!$C:$Q,I$1,FALSE))</f>
        <v>0</v>
      </c>
      <c r="J126" s="64"/>
      <c r="K126" s="72"/>
    </row>
    <row r="127" spans="1:11" ht="14.65" hidden="1" thickBot="1" x14ac:dyDescent="0.5">
      <c r="A127" s="3" t="s">
        <v>232</v>
      </c>
      <c r="B127" s="3" t="str">
        <f>Tableau116[[#This Row],[Noms ]]&amp;", "&amp;Tableau116[[#This Row],[Prénom ]]</f>
        <v>Chouinard, Jeanne D'arc</v>
      </c>
      <c r="C127" s="1" t="s">
        <v>235</v>
      </c>
      <c r="D127" s="1" t="s">
        <v>236</v>
      </c>
      <c r="E127" s="15"/>
      <c r="F127" s="69"/>
      <c r="G127" s="72">
        <f>IF(ISNA(VLOOKUP($B127,Atelier1!$B:$Z,G$1,0)),0,VLOOKUP($B127,Atelier1!$B:$Z,G$1,FALSE))</f>
        <v>0</v>
      </c>
      <c r="H127" s="64"/>
      <c r="I127" s="72">
        <f>IF(ISNA(VLOOKUP($B127,Atelier2!$C:$Q,I$1,0)),0,VLOOKUP($B127,Atelier2!$C:$Q,I$1,FALSE))</f>
        <v>0</v>
      </c>
      <c r="J127" s="64"/>
      <c r="K127" s="72"/>
    </row>
    <row r="128" spans="1:11" ht="14.65" hidden="1" thickBot="1" x14ac:dyDescent="0.5">
      <c r="A128" s="3" t="s">
        <v>232</v>
      </c>
      <c r="B128" s="3" t="str">
        <f>Tableau116[[#This Row],[Noms ]]&amp;", "&amp;Tableau116[[#This Row],[Prénom ]]</f>
        <v>Gagnon, Audrey</v>
      </c>
      <c r="C128" s="1" t="s">
        <v>49</v>
      </c>
      <c r="D128" s="1" t="s">
        <v>237</v>
      </c>
      <c r="E128" s="15"/>
      <c r="F128" s="69" t="s">
        <v>251</v>
      </c>
      <c r="G128" s="72">
        <f>IF(ISNA(VLOOKUP($B128,Atelier1!$B:$Z,G$1,0)),0,VLOOKUP($B128,Atelier1!$B:$Z,G$1,FALSE))</f>
        <v>0</v>
      </c>
      <c r="H128" s="64"/>
      <c r="I128" s="72">
        <f>IF(ISNA(VLOOKUP($B128,Atelier2!$C:$Q,I$1,0)),0,VLOOKUP($B128,Atelier2!$C:$Q,I$1,FALSE))</f>
        <v>0</v>
      </c>
      <c r="J128" s="64"/>
      <c r="K128" s="72"/>
    </row>
    <row r="129" spans="1:11" ht="14.65" hidden="1" thickBot="1" x14ac:dyDescent="0.5">
      <c r="A129" s="3" t="s">
        <v>232</v>
      </c>
      <c r="B129" s="3" t="str">
        <f>Tableau116[[#This Row],[Noms ]]&amp;", "&amp;Tableau116[[#This Row],[Prénom ]]</f>
        <v>Lévesque, Jules</v>
      </c>
      <c r="C129" s="1" t="s">
        <v>186</v>
      </c>
      <c r="D129" s="1" t="s">
        <v>233</v>
      </c>
      <c r="E129" s="15"/>
      <c r="F129" s="69"/>
      <c r="G129" s="72">
        <f>IF(ISNA(VLOOKUP($B129,Atelier1!$B:$Z,G$1,0)),0,VLOOKUP($B129,Atelier1!$B:$Z,G$1,FALSE))</f>
        <v>0</v>
      </c>
      <c r="H129" s="64" t="s">
        <v>251</v>
      </c>
      <c r="I129" s="72" t="str">
        <f>IF(ISNA(VLOOKUP($B129,Atelier2!$C:$Q,I$1,0)),0,VLOOKUP($B129,Atelier2!$C:$Q,I$1,FALSE))</f>
        <v xml:space="preserve">levlav@videotron.ca; </v>
      </c>
      <c r="J129" s="64"/>
      <c r="K129" s="72"/>
    </row>
    <row r="130" spans="1:11" ht="14.65" hidden="1" thickBot="1" x14ac:dyDescent="0.5">
      <c r="A130" s="3" t="s">
        <v>232</v>
      </c>
      <c r="B130" s="3" t="str">
        <f>Tableau116[[#This Row],[Noms ]]&amp;", "&amp;Tableau116[[#This Row],[Prénom ]]</f>
        <v>Pelletier, Rémi</v>
      </c>
      <c r="C130" s="1" t="s">
        <v>238</v>
      </c>
      <c r="D130" s="1" t="s">
        <v>239</v>
      </c>
      <c r="E130" s="15"/>
      <c r="F130" s="69"/>
      <c r="G130" s="72">
        <f>IF(ISNA(VLOOKUP($B130,Atelier1!$B:$Z,G$1,0)),0,VLOOKUP($B130,Atelier1!$B:$Z,G$1,FALSE))</f>
        <v>0</v>
      </c>
      <c r="H130" s="64"/>
      <c r="I130" s="72">
        <f>IF(ISNA(VLOOKUP($B130,Atelier2!$C:$Q,I$1,0)),0,VLOOKUP($B130,Atelier2!$C:$Q,I$1,FALSE))</f>
        <v>0</v>
      </c>
      <c r="J130" s="64"/>
      <c r="K130" s="72"/>
    </row>
    <row r="131" spans="1:11" ht="14.65" hidden="1" thickBot="1" x14ac:dyDescent="0.5">
      <c r="A131" s="3" t="s">
        <v>232</v>
      </c>
      <c r="B131" s="3" t="str">
        <f>Tableau116[[#This Row],[Noms ]]&amp;", "&amp;Tableau116[[#This Row],[Prénom ]]</f>
        <v>Soucy, Kathleen</v>
      </c>
      <c r="C131" s="1" t="s">
        <v>167</v>
      </c>
      <c r="D131" s="1" t="s">
        <v>234</v>
      </c>
      <c r="E131" s="15"/>
      <c r="F131" s="69"/>
      <c r="G131" s="72">
        <f>IF(ISNA(VLOOKUP($B131,Atelier1!$B:$Z,G$1,0)),0,VLOOKUP($B131,Atelier1!$B:$Z,G$1,FALSE))</f>
        <v>0</v>
      </c>
      <c r="H131" s="64"/>
      <c r="I131" s="72">
        <f>IF(ISNA(VLOOKUP($B131,Atelier2!$C:$Q,I$1,0)),0,VLOOKUP($B131,Atelier2!$C:$Q,I$1,FALSE))</f>
        <v>0</v>
      </c>
      <c r="J131" s="64"/>
      <c r="K131" s="72"/>
    </row>
    <row r="132" spans="1:11" ht="14.65" hidden="1" thickBot="1" x14ac:dyDescent="0.5">
      <c r="A132" s="3" t="s">
        <v>13</v>
      </c>
      <c r="B132" s="3" t="str">
        <f>Tableau116[[#This Row],[Noms ]]&amp;", "&amp;Tableau116[[#This Row],[Prénom ]]</f>
        <v>Claireaux, Valérie</v>
      </c>
      <c r="C132" s="1" t="s">
        <v>14</v>
      </c>
      <c r="D132" s="1" t="s">
        <v>15</v>
      </c>
      <c r="E132" s="15"/>
      <c r="F132" s="69" t="s">
        <v>251</v>
      </c>
      <c r="G132" s="72">
        <f>IF(ISNA(VLOOKUP($B132,Atelier1!$B:$Z,G$1,0)),0,VLOOKUP($B132,Atelier1!$B:$Z,G$1,FALSE))</f>
        <v>0</v>
      </c>
      <c r="H132" s="64"/>
      <c r="I132" s="72">
        <f>IF(ISNA(VLOOKUP($B132,Atelier2!$C:$Q,I$1,0)),0,VLOOKUP($B132,Atelier2!$C:$Q,I$1,FALSE))</f>
        <v>0</v>
      </c>
      <c r="J132" s="64"/>
      <c r="K132" s="72"/>
    </row>
    <row r="133" spans="1:11" ht="14.65" hidden="1" thickBot="1" x14ac:dyDescent="0.5">
      <c r="A133" s="3" t="s">
        <v>13</v>
      </c>
      <c r="B133" s="3" t="str">
        <f>Tableau116[[#This Row],[Noms ]]&amp;", "&amp;Tableau116[[#This Row],[Prénom ]]</f>
        <v>Lapaix, Corinne</v>
      </c>
      <c r="C133" s="1" t="s">
        <v>18</v>
      </c>
      <c r="D133" s="1" t="s">
        <v>19</v>
      </c>
      <c r="E133" s="15"/>
      <c r="F133" s="69"/>
      <c r="G133" s="72">
        <f>IF(ISNA(VLOOKUP($B133,Atelier1!$B:$Z,G$1,0)),0,VLOOKUP($B133,Atelier1!$B:$Z,G$1,FALSE))</f>
        <v>0</v>
      </c>
      <c r="H133" s="64" t="s">
        <v>251</v>
      </c>
      <c r="I133" s="72" t="str">
        <f>IF(ISNA(VLOOKUP($B133,Atelier2!$C:$Q,I$1,0)),0,VLOOKUP($B133,Atelier2!$C:$Q,I$1,FALSE))</f>
        <v>corinne.lapaix@cheznoo.net;</v>
      </c>
      <c r="J133" s="64"/>
      <c r="K133" s="72"/>
    </row>
    <row r="134" spans="1:11" ht="14.65" hidden="1" thickBot="1" x14ac:dyDescent="0.5">
      <c r="A134" s="3" t="s">
        <v>13</v>
      </c>
      <c r="B134" s="3" t="str">
        <f>Tableau116[[#This Row],[Noms ]]&amp;", "&amp;Tableau116[[#This Row],[Prénom ]]</f>
        <v>Nicolas, Sophie</v>
      </c>
      <c r="C134" s="1" t="s">
        <v>16</v>
      </c>
      <c r="D134" s="1" t="s">
        <v>17</v>
      </c>
      <c r="E134" s="15"/>
      <c r="F134" s="69"/>
      <c r="G134" s="72">
        <f>IF(ISNA(VLOOKUP($B134,Atelier1!$B:$Z,G$1,0)),0,VLOOKUP($B134,Atelier1!$B:$Z,G$1,FALSE))</f>
        <v>0</v>
      </c>
      <c r="H134" s="64"/>
      <c r="I134" s="72">
        <f>IF(ISNA(VLOOKUP($B134,Atelier2!$C:$Q,I$1,0)),0,VLOOKUP($B134,Atelier2!$C:$Q,I$1,FALSE))</f>
        <v>0</v>
      </c>
      <c r="J134" s="64"/>
      <c r="K134" s="72"/>
    </row>
    <row r="135" spans="1:11" ht="14.65" hidden="1" thickBot="1" x14ac:dyDescent="0.5">
      <c r="A135" s="26" t="s">
        <v>20</v>
      </c>
      <c r="B135" s="26" t="str">
        <f>Tableau116[[#This Row],[Noms ]]&amp;", "&amp;Tableau116[[#This Row],[Prénom ]]</f>
        <v>Lebon, Jean-Christophe</v>
      </c>
      <c r="C135" s="27" t="s">
        <v>21</v>
      </c>
      <c r="D135" s="27" t="s">
        <v>22</v>
      </c>
      <c r="E135" s="41"/>
      <c r="F135" s="70"/>
      <c r="G135" s="74">
        <f>IF(ISNA(VLOOKUP($B135,Atelier1!$B:$Z,G$1,0)),0,VLOOKUP($B135,Atelier1!$B:$Z,G$1,FALSE))</f>
        <v>0</v>
      </c>
      <c r="H135" s="67"/>
      <c r="I135" s="74">
        <f>IF(ISNA(VLOOKUP($B135,Atelier2!$C:$Q,I$1,0)),0,VLOOKUP($B135,Atelier2!$C:$Q,I$1,FALSE))</f>
        <v>0</v>
      </c>
      <c r="J135" s="67"/>
      <c r="K135" s="74"/>
    </row>
    <row r="136" spans="1:11" s="25" customFormat="1" ht="16.5" thickTop="1" thickBot="1" x14ac:dyDescent="0.55000000000000004">
      <c r="A136" s="29" t="s">
        <v>0</v>
      </c>
      <c r="B136" s="29"/>
      <c r="C136" s="30">
        <f>SUBTOTAL(103,Tableau116[[Noms ]])</f>
        <v>12</v>
      </c>
      <c r="D136" s="30">
        <f>SUBTOTAL(103,Tableau116[[Prénom ]])</f>
        <v>12</v>
      </c>
      <c r="E136" s="42">
        <f>SUBTOTAL(109,Tableau116[Forma-teur])</f>
        <v>1</v>
      </c>
      <c r="F136" s="57">
        <f>SUBTOTAL(103,Tableau116[1- Président])-1</f>
        <v>-1</v>
      </c>
      <c r="G136" s="55">
        <f>SUBTOTAL(109,Tableau116[1-Présent])</f>
        <v>0</v>
      </c>
      <c r="H136" s="57">
        <f>SUBTOTAL(103,Tableau116[2- Secrétaire])-1</f>
        <v>-1</v>
      </c>
      <c r="I136" s="55">
        <f>SUBTOTAL(109,Tableau116[2-Présent])</f>
        <v>0</v>
      </c>
      <c r="J136" s="57">
        <f>SUBTOTAL(103,Tableau116[3- Trésorier])-1</f>
        <v>11</v>
      </c>
      <c r="K136" s="55">
        <f>SUBTOTAL(109,Tableau116[3-Présent])</f>
        <v>0</v>
      </c>
    </row>
    <row r="137" spans="1:11" ht="14.65" thickBot="1" x14ac:dyDescent="0.5">
      <c r="D137" s="6" t="s">
        <v>250</v>
      </c>
      <c r="E137" s="6"/>
      <c r="F137" s="58" t="e">
        <f>Tableau116[[#Totals],[1- Président]]+Tableau116[[#Totals],[2- Secrétaire]]+Tableau116[[#Totals],[3- Trésorier]]+#REF!+#REF!+#REF!+#REF!</f>
        <v>#REF!</v>
      </c>
      <c r="G137" s="59" t="e">
        <f>Tableau116[[#Totals],[1-Présent]]+Tableau116[[#Totals],[2-Présent]]+Tableau116[[#Totals],[3-Présent]]+#REF!+#REF!+#REF!+#REF!</f>
        <v>#REF!</v>
      </c>
    </row>
  </sheetData>
  <mergeCells count="1">
    <mergeCell ref="A2:C2"/>
  </mergeCells>
  <conditionalFormatting sqref="A1:XFD1 A2:D2 F2:XFD2 A3:XFD1048576">
    <cfRule type="cellIs" dxfId="22" priority="1" operator="equal">
      <formula>0</formula>
    </cfRule>
  </conditionalFormatting>
  <printOptions horizontalCentered="1"/>
  <pageMargins left="0.31496062992125984" right="0.15748031496062992" top="0.62992125984251968" bottom="0.35433070866141736" header="0.31496062992125984" footer="0.31496062992125984"/>
  <pageSetup orientation="landscape" r:id="rId1"/>
  <headerFooter>
    <oddHeader>&amp;LDate : &amp;D&amp;CPARTICIPANTS AUX ATELIERS DE FORMATION CONGRÈS DISTRICT U-3&amp;RPage &amp;"-,Gras"&amp;P &amp;"-,Normal"de &amp;"-,Gras"&amp;N</oddHead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6F64A-D001-4DF0-9281-C98387173B35}">
  <dimension ref="A1:M137"/>
  <sheetViews>
    <sheetView workbookViewId="0">
      <pane xSplit="4" ySplit="3" topLeftCell="E4" activePane="bottomRight" state="frozen"/>
      <selection pane="topRight" activeCell="D1" sqref="D1"/>
      <selection pane="bottomLeft" activeCell="A6" sqref="A6"/>
      <selection pane="bottomRight" activeCell="E1" sqref="E1:E1048576"/>
    </sheetView>
  </sheetViews>
  <sheetFormatPr baseColWidth="10" defaultColWidth="11.3984375" defaultRowHeight="14.25" x14ac:dyDescent="0.45"/>
  <cols>
    <col min="1" max="1" width="22.86328125" customWidth="1"/>
    <col min="2" max="2" width="22.86328125" hidden="1" customWidth="1"/>
    <col min="3" max="3" width="13" bestFit="1" customWidth="1"/>
    <col min="4" max="4" width="13.86328125" customWidth="1"/>
    <col min="5" max="5" width="7.3984375" hidden="1" customWidth="1"/>
    <col min="6" max="6" width="10.86328125" hidden="1" customWidth="1"/>
    <col min="7" max="7" width="8.1328125" hidden="1" customWidth="1"/>
    <col min="8" max="8" width="10.3984375" hidden="1" customWidth="1"/>
    <col min="9" max="9" width="8.3984375" hidden="1" customWidth="1"/>
    <col min="10" max="10" width="10.3984375" hidden="1" customWidth="1"/>
    <col min="11" max="11" width="8.3984375" hidden="1" customWidth="1"/>
    <col min="12" max="12" width="10.265625" customWidth="1"/>
    <col min="13" max="13" width="8.3984375" customWidth="1"/>
  </cols>
  <sheetData>
    <row r="1" spans="1:13" s="33" customFormat="1" ht="14.65" thickBot="1" x14ac:dyDescent="0.5">
      <c r="B1" s="33">
        <v>1</v>
      </c>
      <c r="C1" s="33">
        <f>B1+1</f>
        <v>2</v>
      </c>
      <c r="D1" s="33">
        <f>C1+1</f>
        <v>3</v>
      </c>
      <c r="E1" s="33">
        <f>D1+1</f>
        <v>4</v>
      </c>
      <c r="F1" s="45">
        <f>E1+1</f>
        <v>5</v>
      </c>
      <c r="G1" s="46">
        <f t="shared" ref="G1:H1" si="0">F1+1</f>
        <v>6</v>
      </c>
      <c r="H1" s="33">
        <f t="shared" si="0"/>
        <v>7</v>
      </c>
      <c r="I1" s="33">
        <f>H1+1</f>
        <v>8</v>
      </c>
      <c r="J1" s="33">
        <f t="shared" ref="J1:M1" si="1">I1+1</f>
        <v>9</v>
      </c>
      <c r="K1" s="33">
        <f t="shared" si="1"/>
        <v>10</v>
      </c>
      <c r="L1" s="33">
        <f t="shared" si="1"/>
        <v>11</v>
      </c>
      <c r="M1" s="33">
        <f t="shared" si="1"/>
        <v>12</v>
      </c>
    </row>
    <row r="2" spans="1:13" s="14" customFormat="1" ht="30.75" customHeight="1" thickBot="1" x14ac:dyDescent="0.5">
      <c r="A2" s="148" t="s">
        <v>256</v>
      </c>
      <c r="B2" s="149"/>
      <c r="C2" s="149"/>
      <c r="D2" s="35" t="s">
        <v>252</v>
      </c>
      <c r="F2" s="22" t="s">
        <v>240</v>
      </c>
      <c r="G2" s="22"/>
      <c r="H2" s="22" t="s">
        <v>241</v>
      </c>
      <c r="I2" s="43"/>
      <c r="J2" s="22" t="s">
        <v>242</v>
      </c>
      <c r="K2" s="22"/>
      <c r="L2" s="22" t="s">
        <v>243</v>
      </c>
      <c r="M2" s="22"/>
    </row>
    <row r="3" spans="1:13" ht="36.75" customHeight="1" thickBot="1" x14ac:dyDescent="0.75">
      <c r="A3" s="17" t="s">
        <v>1</v>
      </c>
      <c r="B3" s="17" t="s">
        <v>249</v>
      </c>
      <c r="C3" s="18" t="s">
        <v>247</v>
      </c>
      <c r="D3" s="19" t="s">
        <v>248</v>
      </c>
      <c r="E3" s="36" t="s">
        <v>257</v>
      </c>
      <c r="F3" s="20" t="s">
        <v>258</v>
      </c>
      <c r="G3" s="20" t="s">
        <v>267</v>
      </c>
      <c r="H3" s="20" t="s">
        <v>259</v>
      </c>
      <c r="I3" s="44" t="s">
        <v>268</v>
      </c>
      <c r="J3" s="20" t="s">
        <v>260</v>
      </c>
      <c r="K3" s="20" t="s">
        <v>269</v>
      </c>
      <c r="L3" s="20" t="s">
        <v>261</v>
      </c>
      <c r="M3" s="20" t="s">
        <v>270</v>
      </c>
    </row>
    <row r="4" spans="1:13" x14ac:dyDescent="0.45">
      <c r="A4" s="7" t="s">
        <v>23</v>
      </c>
      <c r="B4" s="7" t="str">
        <f>Tableau117[[#This Row],[Noms ]]&amp;", "&amp;Tableau117[[#This Row],[Prénom ]]</f>
        <v>Arbour, Diane</v>
      </c>
      <c r="C4" s="9" t="s">
        <v>33</v>
      </c>
      <c r="D4" s="9" t="s">
        <v>34</v>
      </c>
      <c r="E4" s="37"/>
      <c r="F4" s="62"/>
      <c r="G4" s="71">
        <f>IF(ISNA(VLOOKUP($B4,Atelier1!$B:$Z,G$1,0)),0,VLOOKUP($B4,Atelier1!$B:$Z,G$1,FALSE))</f>
        <v>0</v>
      </c>
      <c r="H4" s="66"/>
      <c r="I4" s="71">
        <f>IF(ISNA(VLOOKUP($B4,Atelier2!$C:$Q,I$1,0)),0,VLOOKUP($B4,Atelier2!$C:$Q,I$1,FALSE))</f>
        <v>0</v>
      </c>
      <c r="J4" s="66"/>
      <c r="K4" s="71">
        <f>IF(ISNA(VLOOKUP($B4,Atelier3!$B:$P,K$1,0)),0,VLOOKUP($B4,Atelier3!$B:$P,K$1,FALSE))</f>
        <v>0</v>
      </c>
      <c r="L4" s="66" t="s">
        <v>251</v>
      </c>
      <c r="M4" s="77"/>
    </row>
    <row r="5" spans="1:13" hidden="1" x14ac:dyDescent="0.45">
      <c r="A5" s="3" t="s">
        <v>23</v>
      </c>
      <c r="B5" s="3" t="str">
        <f>Tableau117[[#This Row],[Noms ]]&amp;", "&amp;Tableau117[[#This Row],[Prénom ]]</f>
        <v>Boulianne, Marian</v>
      </c>
      <c r="C5" s="1" t="s">
        <v>31</v>
      </c>
      <c r="D5" s="1" t="s">
        <v>32</v>
      </c>
      <c r="E5" s="15"/>
      <c r="F5" s="63"/>
      <c r="G5" s="72">
        <f>IF(ISNA(VLOOKUP($B5,Atelier1!$B:$Z,G$1,0)),0,VLOOKUP($B5,Atelier1!$B:$Z,G$1,FALSE))</f>
        <v>0</v>
      </c>
      <c r="H5" s="64"/>
      <c r="I5" s="72">
        <f>IF(ISNA(VLOOKUP($B5,Atelier2!$C:$Q,I$1,0)),0,VLOOKUP($B5,Atelier2!$C:$Q,I$1,FALSE))</f>
        <v>0</v>
      </c>
      <c r="J5" s="64"/>
      <c r="K5" s="72">
        <f>IF(ISNA(VLOOKUP($B5,Atelier3!$B:$P,K$1,0)),0,VLOOKUP($B5,Atelier3!$B:$P,K$1,FALSE))</f>
        <v>0</v>
      </c>
      <c r="L5" s="64"/>
      <c r="M5" s="78"/>
    </row>
    <row r="6" spans="1:13" hidden="1" x14ac:dyDescent="0.45">
      <c r="A6" s="3" t="s">
        <v>23</v>
      </c>
      <c r="B6" s="3" t="str">
        <f>Tableau117[[#This Row],[Noms ]]&amp;", "&amp;Tableau117[[#This Row],[Prénom ]]</f>
        <v>Gagné, M.-Paul</v>
      </c>
      <c r="C6" s="1" t="s">
        <v>29</v>
      </c>
      <c r="D6" s="1" t="s">
        <v>30</v>
      </c>
      <c r="E6" s="15"/>
      <c r="F6" s="63"/>
      <c r="G6" s="72">
        <f>IF(ISNA(VLOOKUP($B6,Atelier1!$B:$Z,G$1,0)),0,VLOOKUP($B6,Atelier1!$B:$Z,G$1,FALSE))</f>
        <v>0</v>
      </c>
      <c r="H6" s="64"/>
      <c r="I6" s="72">
        <f>IF(ISNA(VLOOKUP($B6,Atelier2!$C:$Q,I$1,0)),0,VLOOKUP($B6,Atelier2!$C:$Q,I$1,FALSE))</f>
        <v>0</v>
      </c>
      <c r="J6" s="64"/>
      <c r="K6" s="72">
        <f>IF(ISNA(VLOOKUP($B6,Atelier3!$B:$P,K$1,0)),0,VLOOKUP($B6,Atelier3!$B:$P,K$1,FALSE))</f>
        <v>0</v>
      </c>
      <c r="L6" s="64"/>
      <c r="M6" s="78"/>
    </row>
    <row r="7" spans="1:13" hidden="1" x14ac:dyDescent="0.45">
      <c r="A7" s="3" t="s">
        <v>23</v>
      </c>
      <c r="B7" s="3" t="str">
        <f>Tableau117[[#This Row],[Noms ]]&amp;", "&amp;Tableau117[[#This Row],[Prénom ]]</f>
        <v>Girard, Serge</v>
      </c>
      <c r="C7" s="1" t="s">
        <v>24</v>
      </c>
      <c r="D7" s="1" t="s">
        <v>25</v>
      </c>
      <c r="E7" s="15"/>
      <c r="F7" s="68" t="s">
        <v>251</v>
      </c>
      <c r="G7" s="73">
        <f>IF(ISNA(VLOOKUP($B7,Atelier1!$B:$Z,G$1,0)),0,VLOOKUP($B7,Atelier1!$B:$Z,G$1,FALSE))</f>
        <v>0</v>
      </c>
      <c r="H7" s="64"/>
      <c r="I7" s="73">
        <f>IF(ISNA(VLOOKUP($B7,Atelier2!$C:$Q,I$1,0)),0,VLOOKUP($B7,Atelier2!$C:$Q,I$1,FALSE))</f>
        <v>0</v>
      </c>
      <c r="J7" s="64"/>
      <c r="K7" s="73">
        <f>IF(ISNA(VLOOKUP($B7,Atelier3!$B:$P,K$1,0)),0,VLOOKUP($B7,Atelier3!$B:$P,K$1,FALSE))</f>
        <v>0</v>
      </c>
      <c r="L7" s="64"/>
      <c r="M7" s="77"/>
    </row>
    <row r="8" spans="1:13" hidden="1" x14ac:dyDescent="0.45">
      <c r="A8" s="3" t="s">
        <v>23</v>
      </c>
      <c r="B8" s="3" t="str">
        <f>Tableau117[[#This Row],[Noms ]]&amp;", "&amp;Tableau117[[#This Row],[Prénom ]]</f>
        <v>Guénette , André</v>
      </c>
      <c r="C8" s="1" t="s">
        <v>28</v>
      </c>
      <c r="D8" s="1" t="s">
        <v>7</v>
      </c>
      <c r="E8" s="15"/>
      <c r="F8" s="69"/>
      <c r="G8" s="72">
        <f>IF(ISNA(VLOOKUP($B8,Atelier1!$B:$Z,G$1,0)),0,VLOOKUP($B8,Atelier1!$B:$Z,G$1,FALSE))</f>
        <v>0</v>
      </c>
      <c r="H8" s="64"/>
      <c r="I8" s="72">
        <f>IF(ISNA(VLOOKUP($B8,Atelier2!$C:$Q,I$1,0)),0,VLOOKUP($B8,Atelier2!$C:$Q,I$1,FALSE))</f>
        <v>0</v>
      </c>
      <c r="J8" s="64" t="s">
        <v>251</v>
      </c>
      <c r="K8" s="72">
        <f>IF(ISNA(VLOOKUP($B8,Atelier3!$B:$P,K$1,0)),0,VLOOKUP($B8,Atelier3!$B:$P,K$1,FALSE))</f>
        <v>0</v>
      </c>
      <c r="L8" s="64"/>
      <c r="M8" s="78"/>
    </row>
    <row r="9" spans="1:13" hidden="1" x14ac:dyDescent="0.45">
      <c r="A9" s="3" t="s">
        <v>23</v>
      </c>
      <c r="B9" s="3" t="str">
        <f>Tableau117[[#This Row],[Noms ]]&amp;", "&amp;Tableau117[[#This Row],[Prénom ]]</f>
        <v>Lapierre, Michel</v>
      </c>
      <c r="C9" s="1" t="s">
        <v>26</v>
      </c>
      <c r="D9" s="1" t="s">
        <v>27</v>
      </c>
      <c r="E9" s="15"/>
      <c r="F9" s="69"/>
      <c r="G9" s="72">
        <f>IF(ISNA(VLOOKUP($B9,Atelier1!$B:$Z,G$1,0)),0,VLOOKUP($B9,Atelier1!$B:$Z,G$1,FALSE))</f>
        <v>0</v>
      </c>
      <c r="H9" s="64" t="s">
        <v>251</v>
      </c>
      <c r="I9" s="72" t="str">
        <f>IF(ISNA(VLOOKUP($B9,Atelier2!$C:$Q,I$1,0)),0,VLOOKUP($B9,Atelier2!$C:$Q,I$1,FALSE))</f>
        <v>michel.lap@globetrotter.net;</v>
      </c>
      <c r="J9" s="64"/>
      <c r="K9" s="72">
        <f>IF(ISNA(VLOOKUP($B9,Atelier3!$B:$P,K$1,0)),0,VLOOKUP($B9,Atelier3!$B:$P,K$1,FALSE))</f>
        <v>0</v>
      </c>
      <c r="L9" s="64"/>
      <c r="M9" s="78"/>
    </row>
    <row r="10" spans="1:13" x14ac:dyDescent="0.45">
      <c r="A10" s="3" t="s">
        <v>147</v>
      </c>
      <c r="B10" s="3" t="str">
        <f>Tableau117[[#This Row],[Noms ]]&amp;", "&amp;Tableau117[[#This Row],[Prénom ]]</f>
        <v>Barabe, Francis</v>
      </c>
      <c r="C10" s="1" t="s">
        <v>154</v>
      </c>
      <c r="D10" s="1" t="s">
        <v>155</v>
      </c>
      <c r="E10" s="15"/>
      <c r="F10" s="69"/>
      <c r="G10" s="72">
        <f>IF(ISNA(VLOOKUP($B10,Atelier1!$B:$Z,G$1,0)),0,VLOOKUP($B10,Atelier1!$B:$Z,G$1,FALSE))</f>
        <v>0</v>
      </c>
      <c r="H10" s="64"/>
      <c r="I10" s="72">
        <f>IF(ISNA(VLOOKUP($B10,Atelier2!$C:$Q,I$1,0)),0,VLOOKUP($B10,Atelier2!$C:$Q,I$1,FALSE))</f>
        <v>0</v>
      </c>
      <c r="J10" s="64"/>
      <c r="K10" s="72">
        <f>IF(ISNA(VLOOKUP($B10,Atelier3!$B:$P,K$1,0)),0,VLOOKUP($B10,Atelier3!$B:$P,K$1,FALSE))</f>
        <v>0</v>
      </c>
      <c r="L10" s="64" t="s">
        <v>251</v>
      </c>
      <c r="M10" s="78"/>
    </row>
    <row r="11" spans="1:13" hidden="1" x14ac:dyDescent="0.45">
      <c r="A11" s="3" t="s">
        <v>147</v>
      </c>
      <c r="B11" s="3" t="str">
        <f>Tableau117[[#This Row],[Noms ]]&amp;", "&amp;Tableau117[[#This Row],[Prénom ]]</f>
        <v>Bond, Carole</v>
      </c>
      <c r="C11" s="1" t="s">
        <v>150</v>
      </c>
      <c r="D11" s="1" t="s">
        <v>151</v>
      </c>
      <c r="E11" s="15"/>
      <c r="F11" s="69" t="s">
        <v>251</v>
      </c>
      <c r="G11" s="72">
        <f>IF(ISNA(VLOOKUP($B11,Atelier1!$B:$Z,G$1,0)),0,VLOOKUP($B11,Atelier1!$B:$Z,G$1,FALSE))</f>
        <v>0</v>
      </c>
      <c r="H11" s="64"/>
      <c r="I11" s="72">
        <f>IF(ISNA(VLOOKUP($B11,Atelier2!$C:$Q,I$1,0)),0,VLOOKUP($B11,Atelier2!$C:$Q,I$1,FALSE))</f>
        <v>0</v>
      </c>
      <c r="J11" s="64"/>
      <c r="K11" s="72">
        <f>IF(ISNA(VLOOKUP($B11,Atelier3!$B:$P,K$1,0)),0,VLOOKUP($B11,Atelier3!$B:$P,K$1,FALSE))</f>
        <v>0</v>
      </c>
      <c r="L11" s="64"/>
      <c r="M11" s="78"/>
    </row>
    <row r="12" spans="1:13" hidden="1" x14ac:dyDescent="0.45">
      <c r="A12" s="3" t="s">
        <v>147</v>
      </c>
      <c r="B12" s="3" t="str">
        <f>Tableau117[[#This Row],[Noms ]]&amp;", "&amp;Tableau117[[#This Row],[Prénom ]]</f>
        <v>Lafontaine, Chantal</v>
      </c>
      <c r="C12" s="1" t="s">
        <v>152</v>
      </c>
      <c r="D12" s="1" t="s">
        <v>153</v>
      </c>
      <c r="E12" s="15"/>
      <c r="F12" s="69"/>
      <c r="G12" s="72">
        <f>IF(ISNA(VLOOKUP($B12,Atelier1!$B:$Z,G$1,0)),0,VLOOKUP($B12,Atelier1!$B:$Z,G$1,FALSE))</f>
        <v>0</v>
      </c>
      <c r="H12" s="64"/>
      <c r="I12" s="72">
        <f>IF(ISNA(VLOOKUP($B12,Atelier2!$C:$Q,I$1,0)),0,VLOOKUP($B12,Atelier2!$C:$Q,I$1,FALSE))</f>
        <v>0</v>
      </c>
      <c r="J12" s="64"/>
      <c r="K12" s="72">
        <f>IF(ISNA(VLOOKUP($B12,Atelier3!$B:$P,K$1,0)),0,VLOOKUP($B12,Atelier3!$B:$P,K$1,FALSE))</f>
        <v>0</v>
      </c>
      <c r="L12" s="64"/>
      <c r="M12" s="78"/>
    </row>
    <row r="13" spans="1:13" hidden="1" x14ac:dyDescent="0.45">
      <c r="A13" s="3" t="s">
        <v>147</v>
      </c>
      <c r="B13" s="3" t="str">
        <f>Tableau117[[#This Row],[Noms ]]&amp;", "&amp;Tableau117[[#This Row],[Prénom ]]</f>
        <v>Landry, Jean-François</v>
      </c>
      <c r="C13" s="1" t="s">
        <v>106</v>
      </c>
      <c r="D13" s="1" t="s">
        <v>149</v>
      </c>
      <c r="E13" s="15"/>
      <c r="F13" s="69"/>
      <c r="G13" s="72">
        <f>IF(ISNA(VLOOKUP($B13,Atelier1!$B:$Z,G$1,0)),0,VLOOKUP($B13,Atelier1!$B:$Z,G$1,FALSE))</f>
        <v>0</v>
      </c>
      <c r="H13" s="64"/>
      <c r="I13" s="72">
        <f>IF(ISNA(VLOOKUP($B13,Atelier2!$C:$Q,I$1,0)),0,VLOOKUP($B13,Atelier2!$C:$Q,I$1,FALSE))</f>
        <v>0</v>
      </c>
      <c r="J13" s="64"/>
      <c r="K13" s="72">
        <f>IF(ISNA(VLOOKUP($B13,Atelier3!$B:$P,K$1,0)),0,VLOOKUP($B13,Atelier3!$B:$P,K$1,FALSE))</f>
        <v>0</v>
      </c>
      <c r="L13" s="64"/>
      <c r="M13" s="78"/>
    </row>
    <row r="14" spans="1:13" hidden="1" x14ac:dyDescent="0.45">
      <c r="A14" s="3" t="s">
        <v>147</v>
      </c>
      <c r="B14" s="3" t="str">
        <f>Tableau117[[#This Row],[Noms ]]&amp;", "&amp;Tableau117[[#This Row],[Prénom ]]</f>
        <v>Murray, Simon</v>
      </c>
      <c r="C14" s="1" t="s">
        <v>156</v>
      </c>
      <c r="D14" s="1" t="s">
        <v>157</v>
      </c>
      <c r="E14" s="15"/>
      <c r="F14" s="69"/>
      <c r="G14" s="72">
        <f>IF(ISNA(VLOOKUP($B14,Atelier1!$B:$Z,G$1,0)),0,VLOOKUP($B14,Atelier1!$B:$Z,G$1,FALSE))</f>
        <v>0</v>
      </c>
      <c r="H14" s="64"/>
      <c r="I14" s="72">
        <f>IF(ISNA(VLOOKUP($B14,Atelier2!$C:$Q,I$1,0)),0,VLOOKUP($B14,Atelier2!$C:$Q,I$1,FALSE))</f>
        <v>0</v>
      </c>
      <c r="J14" s="64"/>
      <c r="K14" s="72">
        <f>IF(ISNA(VLOOKUP($B14,Atelier3!$B:$P,K$1,0)),0,VLOOKUP($B14,Atelier3!$B:$P,K$1,FALSE))</f>
        <v>0</v>
      </c>
      <c r="L14" s="64"/>
      <c r="M14" s="78"/>
    </row>
    <row r="15" spans="1:13" hidden="1" x14ac:dyDescent="0.45">
      <c r="A15" s="3" t="s">
        <v>147</v>
      </c>
      <c r="B15" s="3" t="str">
        <f>Tableau117[[#This Row],[Noms ]]&amp;", "&amp;Tableau117[[#This Row],[Prénom ]]</f>
        <v>Raymond, Michel</v>
      </c>
      <c r="C15" s="1" t="s">
        <v>148</v>
      </c>
      <c r="D15" s="1" t="s">
        <v>27</v>
      </c>
      <c r="E15" s="15"/>
      <c r="F15" s="69"/>
      <c r="G15" s="72">
        <f>IF(ISNA(VLOOKUP($B15,Atelier1!$B:$Z,G$1,0)),0,VLOOKUP($B15,Atelier1!$B:$Z,G$1,FALSE))</f>
        <v>0</v>
      </c>
      <c r="H15" s="64" t="s">
        <v>251</v>
      </c>
      <c r="I15" s="72" t="str">
        <f>IF(ISNA(VLOOKUP($B15,Atelier2!$C:$Q,I$1,0)),0,VLOOKUP($B15,Atelier2!$C:$Q,I$1,FALSE))</f>
        <v>mraymond@boulonsmanic.com;</v>
      </c>
      <c r="J15" s="64"/>
      <c r="K15" s="72">
        <f>IF(ISNA(VLOOKUP($B15,Atelier3!$B:$P,K$1,0)),0,VLOOKUP($B15,Atelier3!$B:$P,K$1,FALSE))</f>
        <v>0</v>
      </c>
      <c r="L15" s="64"/>
      <c r="M15" s="78"/>
    </row>
    <row r="16" spans="1:13" hidden="1" x14ac:dyDescent="0.45">
      <c r="A16" s="3" t="s">
        <v>82</v>
      </c>
      <c r="B16" s="3" t="str">
        <f>Tableau117[[#This Row],[Noms ]]&amp;", "&amp;Tableau117[[#This Row],[Prénom ]]</f>
        <v>Arseneau, Gaston</v>
      </c>
      <c r="C16" s="1" t="s">
        <v>93</v>
      </c>
      <c r="D16" s="1" t="s">
        <v>94</v>
      </c>
      <c r="E16" s="15"/>
      <c r="F16" s="69"/>
      <c r="G16" s="72">
        <f>IF(ISNA(VLOOKUP($B16,Atelier1!$B:$Z,G$1,0)),0,VLOOKUP($B16,Atelier1!$B:$Z,G$1,FALSE))</f>
        <v>0</v>
      </c>
      <c r="H16" s="64"/>
      <c r="I16" s="72">
        <f>IF(ISNA(VLOOKUP($B16,Atelier2!$C:$Q,I$1,0)),0,VLOOKUP($B16,Atelier2!$C:$Q,I$1,FALSE))</f>
        <v>0</v>
      </c>
      <c r="J16" s="64"/>
      <c r="K16" s="72">
        <f>IF(ISNA(VLOOKUP($B16,Atelier3!$B:$P,K$1,0)),0,VLOOKUP($B16,Atelier3!$B:$P,K$1,FALSE))</f>
        <v>0</v>
      </c>
      <c r="L16" s="64"/>
      <c r="M16" s="78"/>
    </row>
    <row r="17" spans="1:13" hidden="1" x14ac:dyDescent="0.45">
      <c r="A17" s="3" t="s">
        <v>82</v>
      </c>
      <c r="B17" s="3" t="str">
        <f>Tableau117[[#This Row],[Noms ]]&amp;", "&amp;Tableau117[[#This Row],[Prénom ]]</f>
        <v>Bourque, Huguette</v>
      </c>
      <c r="C17" s="1" t="s">
        <v>92</v>
      </c>
      <c r="D17" s="1" t="s">
        <v>53</v>
      </c>
      <c r="E17" s="15"/>
      <c r="F17" s="69"/>
      <c r="G17" s="72">
        <f>IF(ISNA(VLOOKUP($B17,Atelier1!$B:$Z,G$1,0)),0,VLOOKUP($B17,Atelier1!$B:$Z,G$1,FALSE))</f>
        <v>0</v>
      </c>
      <c r="H17" s="64"/>
      <c r="I17" s="72">
        <f>IF(ISNA(VLOOKUP($B17,Atelier2!$C:$Q,I$1,0)),0,VLOOKUP($B17,Atelier2!$C:$Q,I$1,FALSE))</f>
        <v>0</v>
      </c>
      <c r="J17" s="64"/>
      <c r="K17" s="72">
        <f>IF(ISNA(VLOOKUP($B17,Atelier3!$B:$P,K$1,0)),0,VLOOKUP($B17,Atelier3!$B:$P,K$1,FALSE))</f>
        <v>0</v>
      </c>
      <c r="L17" s="64"/>
      <c r="M17" s="78"/>
    </row>
    <row r="18" spans="1:13" hidden="1" x14ac:dyDescent="0.45">
      <c r="A18" s="3" t="s">
        <v>82</v>
      </c>
      <c r="B18" s="3" t="str">
        <f>Tableau117[[#This Row],[Noms ]]&amp;", "&amp;Tableau117[[#This Row],[Prénom ]]</f>
        <v>Desjardins, Edmond</v>
      </c>
      <c r="C18" s="1" t="s">
        <v>88</v>
      </c>
      <c r="D18" s="1" t="s">
        <v>89</v>
      </c>
      <c r="E18" s="15"/>
      <c r="F18" s="69"/>
      <c r="G18" s="72">
        <f>IF(ISNA(VLOOKUP($B18,Atelier1!$B:$Z,G$1,0)),0,VLOOKUP($B18,Atelier1!$B:$Z,G$1,FALSE))</f>
        <v>0</v>
      </c>
      <c r="H18" s="64"/>
      <c r="I18" s="72">
        <f>IF(ISNA(VLOOKUP($B18,Atelier2!$C:$Q,I$1,0)),0,VLOOKUP($B18,Atelier2!$C:$Q,I$1,FALSE))</f>
        <v>0</v>
      </c>
      <c r="J18" s="64" t="s">
        <v>251</v>
      </c>
      <c r="K18" s="72">
        <f>IF(ISNA(VLOOKUP($B18,Atelier3!$B:$P,K$1,0)),0,VLOOKUP($B18,Atelier3!$B:$P,K$1,FALSE))</f>
        <v>0</v>
      </c>
      <c r="L18" s="64"/>
      <c r="M18" s="78"/>
    </row>
    <row r="19" spans="1:13" x14ac:dyDescent="0.45">
      <c r="A19" s="3" t="s">
        <v>82</v>
      </c>
      <c r="B19" s="3" t="str">
        <f>Tableau117[[#This Row],[Noms ]]&amp;", "&amp;Tableau117[[#This Row],[Prénom ]]</f>
        <v>Fraser, Vincent</v>
      </c>
      <c r="C19" s="1" t="s">
        <v>90</v>
      </c>
      <c r="D19" s="1" t="s">
        <v>91</v>
      </c>
      <c r="E19" s="15"/>
      <c r="F19" s="69"/>
      <c r="G19" s="72">
        <f>IF(ISNA(VLOOKUP($B19,Atelier1!$B:$Z,G$1,0)),0,VLOOKUP($B19,Atelier1!$B:$Z,G$1,FALSE))</f>
        <v>0</v>
      </c>
      <c r="H19" s="64"/>
      <c r="I19" s="72">
        <f>IF(ISNA(VLOOKUP($B19,Atelier2!$C:$Q,I$1,0)),0,VLOOKUP($B19,Atelier2!$C:$Q,I$1,FALSE))</f>
        <v>0</v>
      </c>
      <c r="J19" s="64"/>
      <c r="K19" s="72">
        <f>IF(ISNA(VLOOKUP($B19,Atelier3!$B:$P,K$1,0)),0,VLOOKUP($B19,Atelier3!$B:$P,K$1,FALSE))</f>
        <v>0</v>
      </c>
      <c r="L19" s="64" t="s">
        <v>251</v>
      </c>
      <c r="M19" s="78"/>
    </row>
    <row r="20" spans="1:13" hidden="1" x14ac:dyDescent="0.45">
      <c r="A20" s="3" t="s">
        <v>82</v>
      </c>
      <c r="B20" s="3" t="str">
        <f>Tableau117[[#This Row],[Noms ]]&amp;", "&amp;Tableau117[[#This Row],[Prénom ]]</f>
        <v>Hins, Huguette</v>
      </c>
      <c r="C20" s="1" t="s">
        <v>87</v>
      </c>
      <c r="D20" s="1" t="s">
        <v>53</v>
      </c>
      <c r="E20" s="15"/>
      <c r="F20" s="69"/>
      <c r="G20" s="72">
        <f>IF(ISNA(VLOOKUP($B20,Atelier1!$B:$Z,G$1,0)),0,VLOOKUP($B20,Atelier1!$B:$Z,G$1,FALSE))</f>
        <v>0</v>
      </c>
      <c r="H20" s="64" t="s">
        <v>251</v>
      </c>
      <c r="I20" s="72" t="str">
        <f>IF(ISNA(VLOOKUP($B20,Atelier2!$C:$Q,I$1,0)),0,VLOOKUP($B20,Atelier2!$C:$Q,I$1,FALSE))</f>
        <v>hhins@telus.net;</v>
      </c>
      <c r="J20" s="64"/>
      <c r="K20" s="72">
        <f>IF(ISNA(VLOOKUP($B20,Atelier3!$B:$P,K$1,0)),0,VLOOKUP($B20,Atelier3!$B:$P,K$1,FALSE))</f>
        <v>0</v>
      </c>
      <c r="L20" s="64"/>
      <c r="M20" s="78"/>
    </row>
    <row r="21" spans="1:13" hidden="1" x14ac:dyDescent="0.45">
      <c r="A21" s="3" t="s">
        <v>82</v>
      </c>
      <c r="B21" s="3" t="str">
        <f>Tableau117[[#This Row],[Noms ]]&amp;", "&amp;Tableau117[[#This Row],[Prénom ]]</f>
        <v>Lavoie, Micheline</v>
      </c>
      <c r="C21" s="1" t="s">
        <v>85</v>
      </c>
      <c r="D21" s="1" t="s">
        <v>86</v>
      </c>
      <c r="E21" s="15"/>
      <c r="F21" s="69"/>
      <c r="G21" s="72">
        <f>IF(ISNA(VLOOKUP($B21,Atelier1!$B:$Z,G$1,0)),0,VLOOKUP($B21,Atelier1!$B:$Z,G$1,FALSE))</f>
        <v>0</v>
      </c>
      <c r="H21" s="64" t="s">
        <v>251</v>
      </c>
      <c r="I21" s="72" t="str">
        <f>IF(ISNA(VLOOKUP($B21,Atelier2!$C:$Q,I$1,0)),0,VLOOKUP($B21,Atelier2!$C:$Q,I$1,FALSE))</f>
        <v>michelavoie@hotmail.com;</v>
      </c>
      <c r="J21" s="64"/>
      <c r="K21" s="72">
        <f>IF(ISNA(VLOOKUP($B21,Atelier3!$B:$P,K$1,0)),0,VLOOKUP($B21,Atelier3!$B:$P,K$1,FALSE))</f>
        <v>0</v>
      </c>
      <c r="L21" s="64"/>
      <c r="M21" s="78"/>
    </row>
    <row r="22" spans="1:13" hidden="1" x14ac:dyDescent="0.45">
      <c r="A22" s="3" t="s">
        <v>82</v>
      </c>
      <c r="B22" s="3" t="str">
        <f>Tableau117[[#This Row],[Noms ]]&amp;", "&amp;Tableau117[[#This Row],[Prénom ]]</f>
        <v>Lepage, Céline</v>
      </c>
      <c r="C22" s="1" t="s">
        <v>95</v>
      </c>
      <c r="D22" s="1" t="s">
        <v>96</v>
      </c>
      <c r="E22" s="15"/>
      <c r="F22" s="69"/>
      <c r="G22" s="72">
        <f>IF(ISNA(VLOOKUP($B22,Atelier1!$B:$Z,G$1,0)),0,VLOOKUP($B22,Atelier1!$B:$Z,G$1,FALSE))</f>
        <v>0</v>
      </c>
      <c r="H22" s="64"/>
      <c r="I22" s="72">
        <f>IF(ISNA(VLOOKUP($B22,Atelier2!$C:$Q,I$1,0)),0,VLOOKUP($B22,Atelier2!$C:$Q,I$1,FALSE))</f>
        <v>0</v>
      </c>
      <c r="J22" s="64"/>
      <c r="K22" s="72">
        <f>IF(ISNA(VLOOKUP($B22,Atelier3!$B:$P,K$1,0)),0,VLOOKUP($B22,Atelier3!$B:$P,K$1,FALSE))</f>
        <v>0</v>
      </c>
      <c r="L22" s="64"/>
      <c r="M22" s="78"/>
    </row>
    <row r="23" spans="1:13" hidden="1" x14ac:dyDescent="0.45">
      <c r="A23" s="3" t="s">
        <v>82</v>
      </c>
      <c r="B23" s="3" t="str">
        <f>Tableau117[[#This Row],[Noms ]]&amp;", "&amp;Tableau117[[#This Row],[Prénom ]]</f>
        <v>Ouellet, Marthe</v>
      </c>
      <c r="C23" s="1" t="s">
        <v>83</v>
      </c>
      <c r="D23" s="1" t="s">
        <v>84</v>
      </c>
      <c r="E23" s="15"/>
      <c r="F23" s="69" t="s">
        <v>251</v>
      </c>
      <c r="G23" s="72">
        <f>IF(ISNA(VLOOKUP($B23,Atelier1!$B:$Z,G$1,0)),0,VLOOKUP($B23,Atelier1!$B:$Z,G$1,FALSE))</f>
        <v>0</v>
      </c>
      <c r="H23" s="64"/>
      <c r="I23" s="72">
        <f>IF(ISNA(VLOOKUP($B23,Atelier2!$C:$Q,I$1,0)),0,VLOOKUP($B23,Atelier2!$C:$Q,I$1,FALSE))</f>
        <v>0</v>
      </c>
      <c r="J23" s="64"/>
      <c r="K23" s="72">
        <f>IF(ISNA(VLOOKUP($B23,Atelier3!$B:$P,K$1,0)),0,VLOOKUP($B23,Atelier3!$B:$P,K$1,FALSE))</f>
        <v>0</v>
      </c>
      <c r="L23" s="64"/>
      <c r="M23" s="78"/>
    </row>
    <row r="24" spans="1:13" hidden="1" x14ac:dyDescent="0.45">
      <c r="A24" s="3" t="s">
        <v>79</v>
      </c>
      <c r="B24" s="3" t="str">
        <f>Tableau117[[#This Row],[Noms ]]&amp;", "&amp;Tableau117[[#This Row],[Prénom ]]</f>
        <v>Hayes, James</v>
      </c>
      <c r="C24" s="1" t="s">
        <v>80</v>
      </c>
      <c r="D24" s="1" t="s">
        <v>81</v>
      </c>
      <c r="E24" s="15"/>
      <c r="F24" s="69"/>
      <c r="G24" s="72">
        <f>IF(ISNA(VLOOKUP($B24,Atelier1!$B:$Z,G$1,0)),0,VLOOKUP($B24,Atelier1!$B:$Z,G$1,FALSE))</f>
        <v>0</v>
      </c>
      <c r="H24" s="64"/>
      <c r="I24" s="72">
        <f>IF(ISNA(VLOOKUP($B24,Atelier2!$C:$Q,I$1,0)),0,VLOOKUP($B24,Atelier2!$C:$Q,I$1,FALSE))</f>
        <v>0</v>
      </c>
      <c r="J24" s="64"/>
      <c r="K24" s="72">
        <f>IF(ISNA(VLOOKUP($B24,Atelier3!$B:$P,K$1,0)),0,VLOOKUP($B24,Atelier3!$B:$P,K$1,FALSE))</f>
        <v>0</v>
      </c>
      <c r="L24" s="64"/>
      <c r="M24" s="78"/>
    </row>
    <row r="25" spans="1:13" hidden="1" x14ac:dyDescent="0.45">
      <c r="A25" s="3" t="s">
        <v>158</v>
      </c>
      <c r="B25" s="3" t="str">
        <f>Tableau117[[#This Row],[Noms ]]&amp;", "&amp;Tableau117[[#This Row],[Prénom ]]</f>
        <v>Élement, Lise</v>
      </c>
      <c r="C25" s="1" t="s">
        <v>159</v>
      </c>
      <c r="D25" s="1" t="s">
        <v>160</v>
      </c>
      <c r="E25" s="15"/>
      <c r="F25" s="69" t="s">
        <v>251</v>
      </c>
      <c r="G25" s="72">
        <f>IF(ISNA(VLOOKUP($B25,Atelier1!$B:$Z,G$1,0)),0,VLOOKUP($B25,Atelier1!$B:$Z,G$1,FALSE))</f>
        <v>0</v>
      </c>
      <c r="H25" s="64"/>
      <c r="I25" s="72">
        <f>IF(ISNA(VLOOKUP($B25,Atelier2!$C:$Q,I$1,0)),0,VLOOKUP($B25,Atelier2!$C:$Q,I$1,FALSE))</f>
        <v>0</v>
      </c>
      <c r="J25" s="64"/>
      <c r="K25" s="72">
        <f>IF(ISNA(VLOOKUP($B25,Atelier3!$B:$P,K$1,0)),0,VLOOKUP($B25,Atelier3!$B:$P,K$1,FALSE))</f>
        <v>0</v>
      </c>
      <c r="L25" s="64"/>
      <c r="M25" s="78"/>
    </row>
    <row r="26" spans="1:13" hidden="1" x14ac:dyDescent="0.45">
      <c r="A26" s="3" t="s">
        <v>158</v>
      </c>
      <c r="B26" s="3" t="str">
        <f>Tableau117[[#This Row],[Noms ]]&amp;", "&amp;Tableau117[[#This Row],[Prénom ]]</f>
        <v>Gosselin, Stéphane</v>
      </c>
      <c r="C26" s="1" t="s">
        <v>161</v>
      </c>
      <c r="D26" s="1" t="s">
        <v>162</v>
      </c>
      <c r="E26" s="15"/>
      <c r="F26" s="69"/>
      <c r="G26" s="72">
        <f>IF(ISNA(VLOOKUP($B26,Atelier1!$B:$Z,G$1,0)),0,VLOOKUP($B26,Atelier1!$B:$Z,G$1,FALSE))</f>
        <v>0</v>
      </c>
      <c r="H26" s="64" t="s">
        <v>251</v>
      </c>
      <c r="I26" s="72" t="str">
        <f>IF(ISNA(VLOOKUP($B26,Atelier2!$C:$Q,I$1,0)),0,VLOOKUP($B26,Atelier2!$C:$Q,I$1,FALSE))</f>
        <v>sgosselin10@hotmail.com;</v>
      </c>
      <c r="J26" s="64"/>
      <c r="K26" s="72">
        <f>IF(ISNA(VLOOKUP($B26,Atelier3!$B:$P,K$1,0)),0,VLOOKUP($B26,Atelier3!$B:$P,K$1,FALSE))</f>
        <v>0</v>
      </c>
      <c r="L26" s="64"/>
      <c r="M26" s="78"/>
    </row>
    <row r="27" spans="1:13" hidden="1" x14ac:dyDescent="0.45">
      <c r="A27" s="3" t="s">
        <v>158</v>
      </c>
      <c r="B27" s="3" t="str">
        <f>Tableau117[[#This Row],[Noms ]]&amp;", "&amp;Tableau117[[#This Row],[Prénom ]]</f>
        <v>Leblanc, Jean</v>
      </c>
      <c r="C27" s="1" t="s">
        <v>163</v>
      </c>
      <c r="D27" s="1" t="s">
        <v>164</v>
      </c>
      <c r="E27" s="15"/>
      <c r="F27" s="69"/>
      <c r="G27" s="72">
        <f>IF(ISNA(VLOOKUP($B27,Atelier1!$B:$Z,G$1,0)),0,VLOOKUP($B27,Atelier1!$B:$Z,G$1,FALSE))</f>
        <v>0</v>
      </c>
      <c r="H27" s="64"/>
      <c r="I27" s="72">
        <f>IF(ISNA(VLOOKUP($B27,Atelier2!$C:$Q,I$1,0)),0,VLOOKUP($B27,Atelier2!$C:$Q,I$1,FALSE))</f>
        <v>0</v>
      </c>
      <c r="J27" s="64" t="s">
        <v>251</v>
      </c>
      <c r="K27" s="72">
        <f>IF(ISNA(VLOOKUP($B27,Atelier3!$B:$P,K$1,0)),0,VLOOKUP($B27,Atelier3!$B:$P,K$1,FALSE))</f>
        <v>0</v>
      </c>
      <c r="L27" s="64"/>
      <c r="M27" s="78"/>
    </row>
    <row r="28" spans="1:13" x14ac:dyDescent="0.45">
      <c r="A28" s="3" t="s">
        <v>108</v>
      </c>
      <c r="B28" s="3" t="str">
        <f>Tableau117[[#This Row],[Noms ]]&amp;", "&amp;Tableau117[[#This Row],[Prénom ]]</f>
        <v>Blais, Yvan</v>
      </c>
      <c r="C28" s="1" t="s">
        <v>111</v>
      </c>
      <c r="D28" s="1" t="s">
        <v>112</v>
      </c>
      <c r="E28" s="15"/>
      <c r="F28" s="69"/>
      <c r="G28" s="72">
        <f>IF(ISNA(VLOOKUP($B28,Atelier1!$B:$Z,G$1,0)),0,VLOOKUP($B28,Atelier1!$B:$Z,G$1,FALSE))</f>
        <v>0</v>
      </c>
      <c r="H28" s="64"/>
      <c r="I28" s="72">
        <f>IF(ISNA(VLOOKUP($B28,Atelier2!$C:$Q,I$1,0)),0,VLOOKUP($B28,Atelier2!$C:$Q,I$1,FALSE))</f>
        <v>0</v>
      </c>
      <c r="J28" s="64"/>
      <c r="K28" s="72">
        <f>IF(ISNA(VLOOKUP($B28,Atelier3!$B:$P,K$1,0)),0,VLOOKUP($B28,Atelier3!$B:$P,K$1,FALSE))</f>
        <v>0</v>
      </c>
      <c r="L28" s="64" t="s">
        <v>251</v>
      </c>
      <c r="M28" s="78"/>
    </row>
    <row r="29" spans="1:13" hidden="1" x14ac:dyDescent="0.45">
      <c r="A29" s="3" t="s">
        <v>108</v>
      </c>
      <c r="B29" s="3" t="str">
        <f>Tableau117[[#This Row],[Noms ]]&amp;", "&amp;Tableau117[[#This Row],[Prénom ]]</f>
        <v>Gervais, Diane</v>
      </c>
      <c r="C29" s="1" t="s">
        <v>109</v>
      </c>
      <c r="D29" s="1" t="s">
        <v>34</v>
      </c>
      <c r="E29" s="15"/>
      <c r="F29" s="69"/>
      <c r="G29" s="72">
        <f>IF(ISNA(VLOOKUP($B29,Atelier1!$B:$Z,G$1,0)),0,VLOOKUP($B29,Atelier1!$B:$Z,G$1,FALSE))</f>
        <v>0</v>
      </c>
      <c r="H29" s="64" t="s">
        <v>251</v>
      </c>
      <c r="I29" s="72" t="str">
        <f>IF(ISNA(VLOOKUP($B29,Atelier2!$C:$Q,I$1,0)),0,VLOOKUP($B29,Atelier2!$C:$Q,I$1,FALSE))</f>
        <v>gervadi@hotmail.ca;</v>
      </c>
      <c r="J29" s="64"/>
      <c r="K29" s="72">
        <f>IF(ISNA(VLOOKUP($B29,Atelier3!$B:$P,K$1,0)),0,VLOOKUP($B29,Atelier3!$B:$P,K$1,FALSE))</f>
        <v>0</v>
      </c>
      <c r="L29" s="64"/>
      <c r="M29" s="78"/>
    </row>
    <row r="30" spans="1:13" hidden="1" x14ac:dyDescent="0.45">
      <c r="A30" s="3" t="s">
        <v>108</v>
      </c>
      <c r="B30" s="3" t="str">
        <f>Tableau117[[#This Row],[Noms ]]&amp;", "&amp;Tableau117[[#This Row],[Prénom ]]</f>
        <v>Grenier, Gilles</v>
      </c>
      <c r="C30" s="1" t="s">
        <v>110</v>
      </c>
      <c r="D30" s="1" t="s">
        <v>12</v>
      </c>
      <c r="E30" s="15"/>
      <c r="F30" s="69"/>
      <c r="G30" s="72">
        <f>IF(ISNA(VLOOKUP($B30,Atelier1!$B:$Z,G$1,0)),0,VLOOKUP($B30,Atelier1!$B:$Z,G$1,FALSE))</f>
        <v>0</v>
      </c>
      <c r="H30" s="64"/>
      <c r="I30" s="72">
        <f>IF(ISNA(VLOOKUP($B30,Atelier2!$C:$Q,I$1,0)),0,VLOOKUP($B30,Atelier2!$C:$Q,I$1,FALSE))</f>
        <v>0</v>
      </c>
      <c r="J30" s="64"/>
      <c r="K30" s="72">
        <f>IF(ISNA(VLOOKUP($B30,Atelier3!$B:$P,K$1,0)),0,VLOOKUP($B30,Atelier3!$B:$P,K$1,FALSE))</f>
        <v>0</v>
      </c>
      <c r="L30" s="64"/>
      <c r="M30" s="78"/>
    </row>
    <row r="31" spans="1:13" hidden="1" x14ac:dyDescent="0.45">
      <c r="A31" s="3" t="s">
        <v>108</v>
      </c>
      <c r="B31" s="3" t="str">
        <f>Tableau117[[#This Row],[Noms ]]&amp;", "&amp;Tableau117[[#This Row],[Prénom ]]</f>
        <v>Mercier, Jacques</v>
      </c>
      <c r="C31" s="1" t="s">
        <v>113</v>
      </c>
      <c r="D31" s="1" t="s">
        <v>114</v>
      </c>
      <c r="E31" s="15"/>
      <c r="F31" s="69"/>
      <c r="G31" s="72">
        <f>IF(ISNA(VLOOKUP($B31,Atelier1!$B:$Z,G$1,0)),0,VLOOKUP($B31,Atelier1!$B:$Z,G$1,FALSE))</f>
        <v>0</v>
      </c>
      <c r="H31" s="64"/>
      <c r="I31" s="72">
        <f>IF(ISNA(VLOOKUP($B31,Atelier2!$C:$Q,I$1,0)),0,VLOOKUP($B31,Atelier2!$C:$Q,I$1,FALSE))</f>
        <v>0</v>
      </c>
      <c r="J31" s="64"/>
      <c r="K31" s="72">
        <f>IF(ISNA(VLOOKUP($B31,Atelier3!$B:$P,K$1,0)),0,VLOOKUP($B31,Atelier3!$B:$P,K$1,FALSE))</f>
        <v>0</v>
      </c>
      <c r="L31" s="64"/>
      <c r="M31" s="78"/>
    </row>
    <row r="32" spans="1:13" hidden="1" x14ac:dyDescent="0.45">
      <c r="A32" s="3" t="s">
        <v>10</v>
      </c>
      <c r="B32" s="3" t="str">
        <f>Tableau117[[#This Row],[Noms ]]&amp;", "&amp;Tableau117[[#This Row],[Prénom ]]</f>
        <v>Tardif, Gilles</v>
      </c>
      <c r="C32" s="1" t="s">
        <v>11</v>
      </c>
      <c r="D32" s="1" t="s">
        <v>12</v>
      </c>
      <c r="E32" s="15"/>
      <c r="F32" s="69"/>
      <c r="G32" s="72">
        <f>IF(ISNA(VLOOKUP($B32,Atelier1!$B:$Z,G$1,0)),0,VLOOKUP($B32,Atelier1!$B:$Z,G$1,FALSE))</f>
        <v>0</v>
      </c>
      <c r="H32" s="64" t="s">
        <v>251</v>
      </c>
      <c r="I32" s="72" t="str">
        <f>IF(ISNA(VLOOKUP($B32,Atelier2!$C:$Q,I$1,0)),0,VLOOKUP($B32,Atelier2!$C:$Q,I$1,FALSE))</f>
        <v>tardif90@outlook.com</v>
      </c>
      <c r="J32" s="64"/>
      <c r="K32" s="72">
        <f>IF(ISNA(VLOOKUP($B32,Atelier3!$B:$P,K$1,0)),0,VLOOKUP($B32,Atelier3!$B:$P,K$1,FALSE))</f>
        <v>0</v>
      </c>
      <c r="L32" s="64"/>
      <c r="M32" s="78"/>
    </row>
    <row r="33" spans="1:13" hidden="1" x14ac:dyDescent="0.45">
      <c r="A33" s="3" t="s">
        <v>254</v>
      </c>
      <c r="B33" s="3" t="str">
        <f>Tableau117[[#This Row],[Noms ]]&amp;", "&amp;Tableau117[[#This Row],[Prénom ]]</f>
        <v>Gagné, Sonia</v>
      </c>
      <c r="C33" s="1" t="s">
        <v>29</v>
      </c>
      <c r="D33" s="1" t="s">
        <v>255</v>
      </c>
      <c r="E33" s="15"/>
      <c r="F33" s="69"/>
      <c r="G33" s="72">
        <f>IF(ISNA(VLOOKUP($B33,Atelier1!$B:$Z,G$1,0)),0,VLOOKUP($B33,Atelier1!$B:$Z,G$1,FALSE))</f>
        <v>0</v>
      </c>
      <c r="H33" s="64" t="s">
        <v>251</v>
      </c>
      <c r="I33" s="72" t="str">
        <f>IF(ISNA(VLOOKUP($B33,Atelier2!$C:$Q,I$1,0)),0,VLOOKUP($B33,Atelier2!$C:$Q,I$1,FALSE))</f>
        <v>soniagagne2006@yahoo.ca;</v>
      </c>
      <c r="J33" s="64"/>
      <c r="K33" s="72">
        <f>IF(ISNA(VLOOKUP($B33,Atelier3!$B:$P,K$1,0)),0,VLOOKUP($B33,Atelier3!$B:$P,K$1,FALSE))</f>
        <v>0</v>
      </c>
      <c r="L33" s="64"/>
      <c r="M33" s="78"/>
    </row>
    <row r="34" spans="1:13" hidden="1" x14ac:dyDescent="0.45">
      <c r="A34" s="3" t="s">
        <v>67</v>
      </c>
      <c r="B34" s="3" t="str">
        <f>Tableau117[[#This Row],[Noms ]]&amp;", "&amp;Tableau117[[#This Row],[Prénom ]]</f>
        <v>Murphy, Brenda</v>
      </c>
      <c r="C34" s="1" t="s">
        <v>68</v>
      </c>
      <c r="D34" s="1" t="s">
        <v>69</v>
      </c>
      <c r="E34" s="15"/>
      <c r="F34" s="69"/>
      <c r="G34" s="72">
        <f>IF(ISNA(VLOOKUP($B34,Atelier1!$B:$Z,G$1,0)),0,VLOOKUP($B34,Atelier1!$B:$Z,G$1,FALSE))</f>
        <v>0</v>
      </c>
      <c r="H34" s="64" t="s">
        <v>251</v>
      </c>
      <c r="I34" s="72" t="str">
        <f>IF(ISNA(VLOOKUP($B34,Atelier2!$C:$Q,I$1,0)),0,VLOOKUP($B34,Atelier2!$C:$Q,I$1,FALSE))</f>
        <v>renda1949@hotmail.com</v>
      </c>
      <c r="J34" s="64"/>
      <c r="K34" s="72">
        <f>IF(ISNA(VLOOKUP($B34,Atelier3!$B:$P,K$1,0)),0,VLOOKUP($B34,Atelier3!$B:$P,K$1,FALSE))</f>
        <v>0</v>
      </c>
      <c r="L34" s="64"/>
      <c r="M34" s="78"/>
    </row>
    <row r="35" spans="1:13" hidden="1" x14ac:dyDescent="0.45">
      <c r="A35" s="3" t="s">
        <v>97</v>
      </c>
      <c r="B35" s="3" t="str">
        <f>Tableau117[[#This Row],[Noms ]]&amp;", "&amp;Tableau117[[#This Row],[Prénom ]]</f>
        <v>Beaudoin, Guy</v>
      </c>
      <c r="C35" s="1" t="s">
        <v>101</v>
      </c>
      <c r="D35" s="1" t="s">
        <v>37</v>
      </c>
      <c r="E35" s="15"/>
      <c r="F35" s="69"/>
      <c r="G35" s="72">
        <f>IF(ISNA(VLOOKUP($B35,Atelier1!$B:$Z,G$1,0)),0,VLOOKUP($B35,Atelier1!$B:$Z,G$1,FALSE))</f>
        <v>0</v>
      </c>
      <c r="H35" s="64"/>
      <c r="I35" s="72">
        <f>IF(ISNA(VLOOKUP($B35,Atelier2!$C:$Q,I$1,0)),0,VLOOKUP($B35,Atelier2!$C:$Q,I$1,FALSE))</f>
        <v>0</v>
      </c>
      <c r="J35" s="64"/>
      <c r="K35" s="72">
        <f>IF(ISNA(VLOOKUP($B35,Atelier3!$B:$P,K$1,0)),0,VLOOKUP($B35,Atelier3!$B:$P,K$1,FALSE))</f>
        <v>0</v>
      </c>
      <c r="L35" s="64"/>
      <c r="M35" s="78"/>
    </row>
    <row r="36" spans="1:13" hidden="1" x14ac:dyDescent="0.45">
      <c r="A36" s="3" t="s">
        <v>97</v>
      </c>
      <c r="B36" s="3" t="str">
        <f>Tableau117[[#This Row],[Noms ]]&amp;", "&amp;Tableau117[[#This Row],[Prénom ]]</f>
        <v>Boulet, Jean-Clair</v>
      </c>
      <c r="C36" s="1" t="s">
        <v>102</v>
      </c>
      <c r="D36" s="1" t="s">
        <v>103</v>
      </c>
      <c r="E36" s="15"/>
      <c r="F36" s="69"/>
      <c r="G36" s="72">
        <f>IF(ISNA(VLOOKUP($B36,Atelier1!$B:$Z,G$1,0)),0,VLOOKUP($B36,Atelier1!$B:$Z,G$1,FALSE))</f>
        <v>0</v>
      </c>
      <c r="H36" s="64"/>
      <c r="I36" s="72">
        <f>IF(ISNA(VLOOKUP($B36,Atelier2!$C:$Q,I$1,0)),0,VLOOKUP($B36,Atelier2!$C:$Q,I$1,FALSE))</f>
        <v>0</v>
      </c>
      <c r="J36" s="64" t="s">
        <v>251</v>
      </c>
      <c r="K36" s="72">
        <f>IF(ISNA(VLOOKUP($B36,Atelier3!$B:$P,K$1,0)),0,VLOOKUP($B36,Atelier3!$B:$P,K$1,FALSE))</f>
        <v>0</v>
      </c>
      <c r="L36" s="64"/>
      <c r="M36" s="78"/>
    </row>
    <row r="37" spans="1:13" hidden="1" x14ac:dyDescent="0.45">
      <c r="A37" s="3" t="s">
        <v>97</v>
      </c>
      <c r="B37" s="3" t="str">
        <f>Tableau117[[#This Row],[Noms ]]&amp;", "&amp;Tableau117[[#This Row],[Prénom ]]</f>
        <v>Minville, Michel</v>
      </c>
      <c r="C37" s="1" t="s">
        <v>100</v>
      </c>
      <c r="D37" s="1" t="s">
        <v>27</v>
      </c>
      <c r="E37" s="15"/>
      <c r="F37" s="69" t="s">
        <v>251</v>
      </c>
      <c r="G37" s="72">
        <f>IF(ISNA(VLOOKUP($B37,Atelier1!$B:$Z,G$1,0)),0,VLOOKUP($B37,Atelier1!$B:$Z,G$1,FALSE))</f>
        <v>0</v>
      </c>
      <c r="H37" s="64"/>
      <c r="I37" s="72">
        <f>IF(ISNA(VLOOKUP($B37,Atelier2!$C:$Q,I$1,0)),0,VLOOKUP($B37,Atelier2!$C:$Q,I$1,FALSE))</f>
        <v>0</v>
      </c>
      <c r="J37" s="64"/>
      <c r="K37" s="72">
        <f>IF(ISNA(VLOOKUP($B37,Atelier3!$B:$P,K$1,0)),0,VLOOKUP($B37,Atelier3!$B:$P,K$1,FALSE))</f>
        <v>0</v>
      </c>
      <c r="L37" s="64"/>
      <c r="M37" s="78"/>
    </row>
    <row r="38" spans="1:13" x14ac:dyDescent="0.45">
      <c r="A38" s="3" t="s">
        <v>97</v>
      </c>
      <c r="B38" s="3" t="str">
        <f>Tableau117[[#This Row],[Noms ]]&amp;", "&amp;Tableau117[[#This Row],[Prénom ]]</f>
        <v>Richard, Alain</v>
      </c>
      <c r="C38" s="1" t="s">
        <v>98</v>
      </c>
      <c r="D38" s="1" t="s">
        <v>99</v>
      </c>
      <c r="E38" s="15"/>
      <c r="F38" s="69"/>
      <c r="G38" s="72">
        <f>IF(ISNA(VLOOKUP($B38,Atelier1!$B:$Z,G$1,0)),0,VLOOKUP($B38,Atelier1!$B:$Z,G$1,FALSE))</f>
        <v>0</v>
      </c>
      <c r="H38" s="64"/>
      <c r="I38" s="72">
        <f>IF(ISNA(VLOOKUP($B38,Atelier2!$C:$Q,I$1,0)),0,VLOOKUP($B38,Atelier2!$C:$Q,I$1,FALSE))</f>
        <v>0</v>
      </c>
      <c r="J38" s="64"/>
      <c r="K38" s="72">
        <f>IF(ISNA(VLOOKUP($B38,Atelier3!$B:$P,K$1,0)),0,VLOOKUP($B38,Atelier3!$B:$P,K$1,FALSE))</f>
        <v>0</v>
      </c>
      <c r="L38" s="64" t="s">
        <v>251</v>
      </c>
      <c r="M38" s="78"/>
    </row>
    <row r="39" spans="1:13" hidden="1" x14ac:dyDescent="0.45">
      <c r="A39" s="3" t="s">
        <v>65</v>
      </c>
      <c r="B39" s="3" t="str">
        <f>Tableau117[[#This Row],[Noms ]]&amp;", "&amp;Tableau117[[#This Row],[Prénom ]]</f>
        <v>Vigneault, Guy</v>
      </c>
      <c r="C39" s="1" t="s">
        <v>66</v>
      </c>
      <c r="D39" s="1" t="s">
        <v>37</v>
      </c>
      <c r="E39" s="15"/>
      <c r="F39" s="69" t="s">
        <v>251</v>
      </c>
      <c r="G39" s="72">
        <f>IF(ISNA(VLOOKUP($B39,Atelier1!$B:$Z,G$1,0)),0,VLOOKUP($B39,Atelier1!$B:$Z,G$1,FALSE))</f>
        <v>0</v>
      </c>
      <c r="H39" s="64"/>
      <c r="I39" s="72">
        <f>IF(ISNA(VLOOKUP($B39,Atelier2!$C:$Q,I$1,0)),0,VLOOKUP($B39,Atelier2!$C:$Q,I$1,FALSE))</f>
        <v>0</v>
      </c>
      <c r="J39" s="64"/>
      <c r="K39" s="72">
        <f>IF(ISNA(VLOOKUP($B39,Atelier3!$B:$P,K$1,0)),0,VLOOKUP($B39,Atelier3!$B:$P,K$1,FALSE))</f>
        <v>0</v>
      </c>
      <c r="L39" s="64"/>
      <c r="M39" s="78"/>
    </row>
    <row r="40" spans="1:13" x14ac:dyDescent="0.45">
      <c r="A40" s="3" t="s">
        <v>165</v>
      </c>
      <c r="B40" s="3" t="str">
        <f>Tableau117[[#This Row],[Noms ]]&amp;", "&amp;Tableau117[[#This Row],[Prénom ]]</f>
        <v>Bélanger , Josée</v>
      </c>
      <c r="C40" s="1" t="s">
        <v>172</v>
      </c>
      <c r="D40" s="1" t="s">
        <v>123</v>
      </c>
      <c r="E40" s="15"/>
      <c r="F40" s="69"/>
      <c r="G40" s="72">
        <f>IF(ISNA(VLOOKUP($B40,Atelier1!$B:$Z,G$1,0)),0,VLOOKUP($B40,Atelier1!$B:$Z,G$1,FALSE))</f>
        <v>0</v>
      </c>
      <c r="H40" s="64"/>
      <c r="I40" s="72">
        <f>IF(ISNA(VLOOKUP($B40,Atelier2!$C:$Q,I$1,0)),0,VLOOKUP($B40,Atelier2!$C:$Q,I$1,FALSE))</f>
        <v>0</v>
      </c>
      <c r="J40" s="64"/>
      <c r="K40" s="72">
        <f>IF(ISNA(VLOOKUP($B40,Atelier3!$B:$P,K$1,0)),0,VLOOKUP($B40,Atelier3!$B:$P,K$1,FALSE))</f>
        <v>0</v>
      </c>
      <c r="L40" s="64" t="s">
        <v>251</v>
      </c>
      <c r="M40" s="78"/>
    </row>
    <row r="41" spans="1:13" hidden="1" x14ac:dyDescent="0.45">
      <c r="A41" s="3" t="s">
        <v>165</v>
      </c>
      <c r="B41" s="3" t="str">
        <f>Tableau117[[#This Row],[Noms ]]&amp;", "&amp;Tableau117[[#This Row],[Prénom ]]</f>
        <v>Bérubé, Jean-Denis</v>
      </c>
      <c r="C41" s="1" t="s">
        <v>169</v>
      </c>
      <c r="D41" s="1" t="s">
        <v>170</v>
      </c>
      <c r="E41" s="15"/>
      <c r="F41" s="69" t="s">
        <v>251</v>
      </c>
      <c r="G41" s="72">
        <f>IF(ISNA(VLOOKUP($B41,Atelier1!$B:$Z,G$1,0)),0,VLOOKUP($B41,Atelier1!$B:$Z,G$1,FALSE))</f>
        <v>0</v>
      </c>
      <c r="H41" s="64"/>
      <c r="I41" s="72">
        <f>IF(ISNA(VLOOKUP($B41,Atelier2!$C:$Q,I$1,0)),0,VLOOKUP($B41,Atelier2!$C:$Q,I$1,FALSE))</f>
        <v>0</v>
      </c>
      <c r="J41" s="64"/>
      <c r="K41" s="72">
        <f>IF(ISNA(VLOOKUP($B41,Atelier3!$B:$P,K$1,0)),0,VLOOKUP($B41,Atelier3!$B:$P,K$1,FALSE))</f>
        <v>0</v>
      </c>
      <c r="L41" s="64"/>
      <c r="M41" s="78"/>
    </row>
    <row r="42" spans="1:13" x14ac:dyDescent="0.45">
      <c r="A42" s="3" t="s">
        <v>165</v>
      </c>
      <c r="B42" s="3" t="str">
        <f>Tableau117[[#This Row],[Noms ]]&amp;", "&amp;Tableau117[[#This Row],[Prénom ]]</f>
        <v>Rousseau, Nathalie</v>
      </c>
      <c r="C42" s="1" t="s">
        <v>171</v>
      </c>
      <c r="D42" s="1" t="s">
        <v>136</v>
      </c>
      <c r="E42" s="15"/>
      <c r="F42" s="69"/>
      <c r="G42" s="72">
        <f>IF(ISNA(VLOOKUP($B42,Atelier1!$B:$Z,G$1,0)),0,VLOOKUP($B42,Atelier1!$B:$Z,G$1,FALSE))</f>
        <v>0</v>
      </c>
      <c r="H42" s="64"/>
      <c r="I42" s="72">
        <f>IF(ISNA(VLOOKUP($B42,Atelier2!$C:$Q,I$1,0)),0,VLOOKUP($B42,Atelier2!$C:$Q,I$1,FALSE))</f>
        <v>0</v>
      </c>
      <c r="J42" s="64"/>
      <c r="K42" s="72">
        <f>IF(ISNA(VLOOKUP($B42,Atelier3!$B:$P,K$1,0)),0,VLOOKUP($B42,Atelier3!$B:$P,K$1,FALSE))</f>
        <v>0</v>
      </c>
      <c r="L42" s="64" t="s">
        <v>251</v>
      </c>
      <c r="M42" s="78"/>
    </row>
    <row r="43" spans="1:13" hidden="1" x14ac:dyDescent="0.45">
      <c r="A43" s="3" t="s">
        <v>165</v>
      </c>
      <c r="B43" s="3" t="str">
        <f>Tableau117[[#This Row],[Noms ]]&amp;", "&amp;Tableau117[[#This Row],[Prénom ]]</f>
        <v>Soucy, Isabelle</v>
      </c>
      <c r="C43" s="1" t="s">
        <v>167</v>
      </c>
      <c r="D43" s="1" t="s">
        <v>168</v>
      </c>
      <c r="E43" s="15"/>
      <c r="F43" s="69"/>
      <c r="G43" s="72">
        <f>IF(ISNA(VLOOKUP($B43,Atelier1!$B:$Z,G$1,0)),0,VLOOKUP($B43,Atelier1!$B:$Z,G$1,FALSE))</f>
        <v>0</v>
      </c>
      <c r="H43" s="64" t="s">
        <v>251</v>
      </c>
      <c r="I43" s="72" t="str">
        <f>IF(ISNA(VLOOKUP($B43,Atelier2!$C:$Q,I$1,0)),0,VLOOKUP($B43,Atelier2!$C:$Q,I$1,FALSE))</f>
        <v>etibo.isoucy@videotron.ca</v>
      </c>
      <c r="J43" s="64"/>
      <c r="K43" s="72">
        <f>IF(ISNA(VLOOKUP($B43,Atelier3!$B:$P,K$1,0)),0,VLOOKUP($B43,Atelier3!$B:$P,K$1,FALSE))</f>
        <v>0</v>
      </c>
      <c r="L43" s="64"/>
      <c r="M43" s="78"/>
    </row>
    <row r="44" spans="1:13" hidden="1" x14ac:dyDescent="0.45">
      <c r="A44" s="3" t="s">
        <v>165</v>
      </c>
      <c r="B44" s="3" t="str">
        <f>Tableau117[[#This Row],[Noms ]]&amp;", "&amp;Tableau117[[#This Row],[Prénom ]]</f>
        <v>St-Pierre, Amélie</v>
      </c>
      <c r="C44" s="1" t="s">
        <v>5</v>
      </c>
      <c r="D44" s="1" t="s">
        <v>166</v>
      </c>
      <c r="E44" s="15"/>
      <c r="F44" s="69"/>
      <c r="G44" s="72">
        <f>IF(ISNA(VLOOKUP($B44,Atelier1!$B:$Z,G$1,0)),0,VLOOKUP($B44,Atelier1!$B:$Z,G$1,FALSE))</f>
        <v>0</v>
      </c>
      <c r="H44" s="64"/>
      <c r="I44" s="72">
        <f>IF(ISNA(VLOOKUP($B44,Atelier2!$C:$Q,I$1,0)),0,VLOOKUP($B44,Atelier2!$C:$Q,I$1,FALSE))</f>
        <v>0</v>
      </c>
      <c r="J44" s="64" t="s">
        <v>251</v>
      </c>
      <c r="K44" s="72">
        <f>IF(ISNA(VLOOKUP($B44,Atelier3!$B:$P,K$1,0)),0,VLOOKUP($B44,Atelier3!$B:$P,K$1,FALSE))</f>
        <v>0</v>
      </c>
      <c r="L44" s="64"/>
      <c r="M44" s="78"/>
    </row>
    <row r="45" spans="1:13" hidden="1" x14ac:dyDescent="0.45">
      <c r="A45" s="3" t="s">
        <v>165</v>
      </c>
      <c r="B45" s="3" t="str">
        <f>Tableau117[[#This Row],[Noms ]]&amp;", "&amp;Tableau117[[#This Row],[Prénom ]]</f>
        <v>St-Pierre, Claude</v>
      </c>
      <c r="C45" s="1" t="s">
        <v>5</v>
      </c>
      <c r="D45" s="1" t="s">
        <v>127</v>
      </c>
      <c r="E45" s="15"/>
      <c r="F45" s="69"/>
      <c r="G45" s="72">
        <f>IF(ISNA(VLOOKUP($B45,Atelier1!$B:$Z,G$1,0)),0,VLOOKUP($B45,Atelier1!$B:$Z,G$1,FALSE))</f>
        <v>0</v>
      </c>
      <c r="H45" s="64"/>
      <c r="I45" s="72">
        <f>IF(ISNA(VLOOKUP($B45,Atelier2!$C:$Q,I$1,0)),0,VLOOKUP($B45,Atelier2!$C:$Q,I$1,FALSE))</f>
        <v>0</v>
      </c>
      <c r="J45" s="64"/>
      <c r="K45" s="72">
        <f>IF(ISNA(VLOOKUP($B45,Atelier3!$B:$P,K$1,0)),0,VLOOKUP($B45,Atelier3!$B:$P,K$1,FALSE))</f>
        <v>0</v>
      </c>
      <c r="L45" s="64"/>
      <c r="M45" s="78"/>
    </row>
    <row r="46" spans="1:13" ht="28.5" hidden="1" x14ac:dyDescent="0.45">
      <c r="A46" s="16" t="s">
        <v>115</v>
      </c>
      <c r="B46" s="16" t="str">
        <f>Tableau117[[#This Row],[Noms ]]&amp;", "&amp;Tableau117[[#This Row],[Prénom ]]</f>
        <v>Beaulieu, Josée</v>
      </c>
      <c r="C46" s="1" t="s">
        <v>122</v>
      </c>
      <c r="D46" s="1" t="s">
        <v>123</v>
      </c>
      <c r="E46" s="15"/>
      <c r="F46" s="69"/>
      <c r="G46" s="72">
        <f>IF(ISNA(VLOOKUP($B46,Atelier1!$B:$Z,G$1,0)),0,VLOOKUP($B46,Atelier1!$B:$Z,G$1,FALSE))</f>
        <v>0</v>
      </c>
      <c r="H46" s="64"/>
      <c r="I46" s="72">
        <f>IF(ISNA(VLOOKUP($B46,Atelier2!$C:$Q,I$1,0)),0,VLOOKUP($B46,Atelier2!$C:$Q,I$1,FALSE))</f>
        <v>0</v>
      </c>
      <c r="J46" s="64"/>
      <c r="K46" s="72">
        <f>IF(ISNA(VLOOKUP($B46,Atelier3!$B:$P,K$1,0)),0,VLOOKUP($B46,Atelier3!$B:$P,K$1,FALSE))</f>
        <v>0</v>
      </c>
      <c r="L46" s="64"/>
      <c r="M46" s="78"/>
    </row>
    <row r="47" spans="1:13" ht="28.5" hidden="1" x14ac:dyDescent="0.45">
      <c r="A47" s="16" t="s">
        <v>115</v>
      </c>
      <c r="B47" s="16" t="str">
        <f>Tableau117[[#This Row],[Noms ]]&amp;", "&amp;Tableau117[[#This Row],[Prénom ]]</f>
        <v>Boulianne, Guylaine</v>
      </c>
      <c r="C47" s="1" t="s">
        <v>31</v>
      </c>
      <c r="D47" s="1" t="s">
        <v>120</v>
      </c>
      <c r="E47" s="15"/>
      <c r="F47" s="69"/>
      <c r="G47" s="72">
        <f>IF(ISNA(VLOOKUP($B47,Atelier1!$B:$Z,G$1,0)),0,VLOOKUP($B47,Atelier1!$B:$Z,G$1,FALSE))</f>
        <v>0</v>
      </c>
      <c r="H47" s="64" t="s">
        <v>251</v>
      </c>
      <c r="I47" s="72" t="str">
        <f>IF(ISNA(VLOOKUP($B47,Atelier2!$C:$Q,I$1,0)),0,VLOOKUP($B47,Atelier2!$C:$Q,I$1,FALSE))</f>
        <v>patetguy@hotmail.com</v>
      </c>
      <c r="J47" s="64"/>
      <c r="K47" s="72">
        <f>IF(ISNA(VLOOKUP($B47,Atelier3!$B:$P,K$1,0)),0,VLOOKUP($B47,Atelier3!$B:$P,K$1,FALSE))</f>
        <v>0</v>
      </c>
      <c r="L47" s="64"/>
      <c r="M47" s="78"/>
    </row>
    <row r="48" spans="1:13" ht="28.5" x14ac:dyDescent="0.45">
      <c r="A48" s="16" t="s">
        <v>115</v>
      </c>
      <c r="B48" s="16" t="str">
        <f>Tableau117[[#This Row],[Noms ]]&amp;", "&amp;Tableau117[[#This Row],[Prénom ]]</f>
        <v>Brousseau, Jacques</v>
      </c>
      <c r="C48" s="1" t="s">
        <v>129</v>
      </c>
      <c r="D48" s="1" t="s">
        <v>114</v>
      </c>
      <c r="E48" s="15"/>
      <c r="F48" s="69"/>
      <c r="G48" s="72">
        <f>IF(ISNA(VLOOKUP($B48,Atelier1!$B:$Z,G$1,0)),0,VLOOKUP($B48,Atelier1!$B:$Z,G$1,FALSE))</f>
        <v>0</v>
      </c>
      <c r="H48" s="64"/>
      <c r="I48" s="72">
        <f>IF(ISNA(VLOOKUP($B48,Atelier2!$C:$Q,I$1,0)),0,VLOOKUP($B48,Atelier2!$C:$Q,I$1,FALSE))</f>
        <v>0</v>
      </c>
      <c r="J48" s="64"/>
      <c r="K48" s="72">
        <f>IF(ISNA(VLOOKUP($B48,Atelier3!$B:$P,K$1,0)),0,VLOOKUP($B48,Atelier3!$B:$P,K$1,FALSE))</f>
        <v>0</v>
      </c>
      <c r="L48" s="64" t="s">
        <v>251</v>
      </c>
      <c r="M48" s="78"/>
    </row>
    <row r="49" spans="1:13" ht="28.5" hidden="1" x14ac:dyDescent="0.45">
      <c r="A49" s="16" t="s">
        <v>115</v>
      </c>
      <c r="B49" s="16" t="str">
        <f>Tableau117[[#This Row],[Noms ]]&amp;", "&amp;Tableau117[[#This Row],[Prénom ]]</f>
        <v>Gagné, Nadine</v>
      </c>
      <c r="C49" s="1" t="s">
        <v>29</v>
      </c>
      <c r="D49" s="1" t="s">
        <v>118</v>
      </c>
      <c r="E49" s="15"/>
      <c r="F49" s="69"/>
      <c r="G49" s="72">
        <f>IF(ISNA(VLOOKUP($B49,Atelier1!$B:$Z,G$1,0)),0,VLOOKUP($B49,Atelier1!$B:$Z,G$1,FALSE))</f>
        <v>0</v>
      </c>
      <c r="H49" s="64"/>
      <c r="I49" s="72">
        <f>IF(ISNA(VLOOKUP($B49,Atelier2!$C:$Q,I$1,0)),0,VLOOKUP($B49,Atelier2!$C:$Q,I$1,FALSE))</f>
        <v>0</v>
      </c>
      <c r="J49" s="64"/>
      <c r="K49" s="72">
        <f>IF(ISNA(VLOOKUP($B49,Atelier3!$B:$P,K$1,0)),0,VLOOKUP($B49,Atelier3!$B:$P,K$1,FALSE))</f>
        <v>0</v>
      </c>
      <c r="L49" s="64"/>
      <c r="M49" s="78"/>
    </row>
    <row r="50" spans="1:13" ht="28.5" hidden="1" x14ac:dyDescent="0.45">
      <c r="A50" s="16" t="s">
        <v>115</v>
      </c>
      <c r="B50" s="16" t="str">
        <f>Tableau117[[#This Row],[Noms ]]&amp;", "&amp;Tableau117[[#This Row],[Prénom ]]</f>
        <v>Girard , Carol</v>
      </c>
      <c r="C50" s="1" t="s">
        <v>116</v>
      </c>
      <c r="D50" s="1" t="s">
        <v>117</v>
      </c>
      <c r="E50" s="15"/>
      <c r="F50" s="69" t="s">
        <v>251</v>
      </c>
      <c r="G50" s="72">
        <f>IF(ISNA(VLOOKUP($B50,Atelier1!$B:$Z,G$1,0)),0,VLOOKUP($B50,Atelier1!$B:$Z,G$1,FALSE))</f>
        <v>0</v>
      </c>
      <c r="H50" s="64"/>
      <c r="I50" s="72">
        <f>IF(ISNA(VLOOKUP($B50,Atelier2!$C:$Q,I$1,0)),0,VLOOKUP($B50,Atelier2!$C:$Q,I$1,FALSE))</f>
        <v>0</v>
      </c>
      <c r="J50" s="64"/>
      <c r="K50" s="72">
        <f>IF(ISNA(VLOOKUP($B50,Atelier3!$B:$P,K$1,0)),0,VLOOKUP($B50,Atelier3!$B:$P,K$1,FALSE))</f>
        <v>0</v>
      </c>
      <c r="L50" s="64"/>
      <c r="M50" s="78"/>
    </row>
    <row r="51" spans="1:13" ht="28.5" hidden="1" x14ac:dyDescent="0.45">
      <c r="A51" s="16" t="s">
        <v>115</v>
      </c>
      <c r="B51" s="16" t="str">
        <f>Tableau117[[#This Row],[Noms ]]&amp;", "&amp;Tableau117[[#This Row],[Prénom ]]</f>
        <v>Hovington, Maryse</v>
      </c>
      <c r="C51" s="1" t="s">
        <v>124</v>
      </c>
      <c r="D51" s="1" t="s">
        <v>125</v>
      </c>
      <c r="E51" s="15"/>
      <c r="F51" s="69"/>
      <c r="G51" s="72">
        <f>IF(ISNA(VLOOKUP($B51,Atelier1!$B:$Z,G$1,0)),0,VLOOKUP($B51,Atelier1!$B:$Z,G$1,FALSE))</f>
        <v>0</v>
      </c>
      <c r="H51" s="64"/>
      <c r="I51" s="72">
        <f>IF(ISNA(VLOOKUP($B51,Atelier2!$C:$Q,I$1,0)),0,VLOOKUP($B51,Atelier2!$C:$Q,I$1,FALSE))</f>
        <v>0</v>
      </c>
      <c r="J51" s="64"/>
      <c r="K51" s="72">
        <f>IF(ISNA(VLOOKUP($B51,Atelier3!$B:$P,K$1,0)),0,VLOOKUP($B51,Atelier3!$B:$P,K$1,FALSE))</f>
        <v>0</v>
      </c>
      <c r="L51" s="64"/>
      <c r="M51" s="78"/>
    </row>
    <row r="52" spans="1:13" ht="28.5" x14ac:dyDescent="0.45">
      <c r="A52" s="16" t="s">
        <v>115</v>
      </c>
      <c r="B52" s="16" t="str">
        <f>Tableau117[[#This Row],[Noms ]]&amp;", "&amp;Tableau117[[#This Row],[Prénom ]]</f>
        <v>Martel, Louise</v>
      </c>
      <c r="C52" s="1" t="s">
        <v>128</v>
      </c>
      <c r="D52" s="1" t="s">
        <v>62</v>
      </c>
      <c r="E52" s="15"/>
      <c r="F52" s="69"/>
      <c r="G52" s="72">
        <f>IF(ISNA(VLOOKUP($B52,Atelier1!$B:$Z,G$1,0)),0,VLOOKUP($B52,Atelier1!$B:$Z,G$1,FALSE))</f>
        <v>0</v>
      </c>
      <c r="H52" s="64"/>
      <c r="I52" s="72">
        <f>IF(ISNA(VLOOKUP($B52,Atelier2!$C:$Q,I$1,0)),0,VLOOKUP($B52,Atelier2!$C:$Q,I$1,FALSE))</f>
        <v>0</v>
      </c>
      <c r="J52" s="64"/>
      <c r="K52" s="72">
        <f>IF(ISNA(VLOOKUP($B52,Atelier3!$B:$P,K$1,0)),0,VLOOKUP($B52,Atelier3!$B:$P,K$1,FALSE))</f>
        <v>0</v>
      </c>
      <c r="L52" s="64" t="s">
        <v>251</v>
      </c>
      <c r="M52" s="78"/>
    </row>
    <row r="53" spans="1:13" ht="28.5" hidden="1" x14ac:dyDescent="0.45">
      <c r="A53" s="16" t="s">
        <v>115</v>
      </c>
      <c r="B53" s="16" t="str">
        <f>Tableau117[[#This Row],[Noms ]]&amp;", "&amp;Tableau117[[#This Row],[Prénom ]]</f>
        <v>Ouellet, Donald</v>
      </c>
      <c r="C53" s="1" t="s">
        <v>83</v>
      </c>
      <c r="D53" s="1" t="s">
        <v>121</v>
      </c>
      <c r="E53" s="15"/>
      <c r="F53" s="69"/>
      <c r="G53" s="72">
        <f>IF(ISNA(VLOOKUP($B53,Atelier1!$B:$Z,G$1,0)),0,VLOOKUP($B53,Atelier1!$B:$Z,G$1,FALSE))</f>
        <v>0</v>
      </c>
      <c r="H53" s="64"/>
      <c r="I53" s="72">
        <f>IF(ISNA(VLOOKUP($B53,Atelier2!$C:$Q,I$1,0)),0,VLOOKUP($B53,Atelier2!$C:$Q,I$1,FALSE))</f>
        <v>0</v>
      </c>
      <c r="J53" s="64"/>
      <c r="K53" s="72">
        <f>IF(ISNA(VLOOKUP($B53,Atelier3!$B:$P,K$1,0)),0,VLOOKUP($B53,Atelier3!$B:$P,K$1,FALSE))</f>
        <v>0</v>
      </c>
      <c r="L53" s="64"/>
      <c r="M53" s="78"/>
    </row>
    <row r="54" spans="1:13" ht="28.5" hidden="1" x14ac:dyDescent="0.45">
      <c r="A54" s="16" t="s">
        <v>115</v>
      </c>
      <c r="B54" s="16" t="str">
        <f>Tableau117[[#This Row],[Noms ]]&amp;", "&amp;Tableau117[[#This Row],[Prénom ]]</f>
        <v>St-Gelais, Claude</v>
      </c>
      <c r="C54" s="1" t="s">
        <v>126</v>
      </c>
      <c r="D54" s="1" t="s">
        <v>127</v>
      </c>
      <c r="E54" s="15"/>
      <c r="F54" s="69" t="s">
        <v>251</v>
      </c>
      <c r="G54" s="72">
        <f>IF(ISNA(VLOOKUP($B54,Atelier1!$B:$Z,G$1,0)),0,VLOOKUP($B54,Atelier1!$B:$Z,G$1,FALSE))</f>
        <v>0</v>
      </c>
      <c r="H54" s="64"/>
      <c r="I54" s="72">
        <f>IF(ISNA(VLOOKUP($B54,Atelier2!$C:$Q,I$1,0)),0,VLOOKUP($B54,Atelier2!$C:$Q,I$1,FALSE))</f>
        <v>0</v>
      </c>
      <c r="J54" s="64"/>
      <c r="K54" s="72">
        <f>IF(ISNA(VLOOKUP($B54,Atelier3!$B:$P,K$1,0)),0,VLOOKUP($B54,Atelier3!$B:$P,K$1,FALSE))</f>
        <v>0</v>
      </c>
      <c r="L54" s="64"/>
      <c r="M54" s="78"/>
    </row>
    <row r="55" spans="1:13" ht="28.5" hidden="1" x14ac:dyDescent="0.45">
      <c r="A55" s="16" t="s">
        <v>115</v>
      </c>
      <c r="B55" s="16" t="str">
        <f>Tableau117[[#This Row],[Noms ]]&amp;", "&amp;Tableau117[[#This Row],[Prénom ]]</f>
        <v>Tremblay, Guylaine</v>
      </c>
      <c r="C55" s="1" t="s">
        <v>119</v>
      </c>
      <c r="D55" s="1" t="s">
        <v>120</v>
      </c>
      <c r="E55" s="15"/>
      <c r="F55" s="69"/>
      <c r="G55" s="72">
        <f>IF(ISNA(VLOOKUP($B55,Atelier1!$B:$Z,G$1,0)),0,VLOOKUP($B55,Atelier1!$B:$Z,G$1,FALSE))</f>
        <v>0</v>
      </c>
      <c r="H55" s="64"/>
      <c r="I55" s="72">
        <f>IF(ISNA(VLOOKUP($B55,Atelier2!$C:$Q,I$1,0)),0,VLOOKUP($B55,Atelier2!$C:$Q,I$1,FALSE))</f>
        <v>0</v>
      </c>
      <c r="J55" s="64"/>
      <c r="K55" s="72">
        <f>IF(ISNA(VLOOKUP($B55,Atelier3!$B:$P,K$1,0)),0,VLOOKUP($B55,Atelier3!$B:$P,K$1,FALSE))</f>
        <v>0</v>
      </c>
      <c r="L55" s="64"/>
      <c r="M55" s="78"/>
    </row>
    <row r="56" spans="1:13" hidden="1" x14ac:dyDescent="0.45">
      <c r="A56" s="3" t="s">
        <v>70</v>
      </c>
      <c r="B56" s="3" t="str">
        <f>Tableau117[[#This Row],[Noms ]]&amp;", "&amp;Tableau117[[#This Row],[Prénom ]]</f>
        <v>Aubert, Pierre</v>
      </c>
      <c r="C56" s="1" t="s">
        <v>77</v>
      </c>
      <c r="D56" s="1" t="s">
        <v>78</v>
      </c>
      <c r="E56" s="15"/>
      <c r="F56" s="69"/>
      <c r="G56" s="72">
        <f>IF(ISNA(VLOOKUP($B56,Atelier1!$B:$Z,G$1,0)),0,VLOOKUP($B56,Atelier1!$B:$Z,G$1,FALSE))</f>
        <v>0</v>
      </c>
      <c r="H56" s="64"/>
      <c r="I56" s="72">
        <f>IF(ISNA(VLOOKUP($B56,Atelier2!$C:$Q,I$1,0)),0,VLOOKUP($B56,Atelier2!$C:$Q,I$1,FALSE))</f>
        <v>0</v>
      </c>
      <c r="J56" s="64" t="s">
        <v>251</v>
      </c>
      <c r="K56" s="72">
        <f>IF(ISNA(VLOOKUP($B56,Atelier3!$B:$P,K$1,0)),0,VLOOKUP($B56,Atelier3!$B:$P,K$1,FALSE))</f>
        <v>0</v>
      </c>
      <c r="L56" s="64"/>
      <c r="M56" s="78"/>
    </row>
    <row r="57" spans="1:13" hidden="1" x14ac:dyDescent="0.45">
      <c r="A57" s="10" t="s">
        <v>70</v>
      </c>
      <c r="B57" s="10" t="str">
        <f>Tableau117[[#This Row],[Noms ]]&amp;", "&amp;Tableau117[[#This Row],[Prénom ]]</f>
        <v>Gauthier, Joëlle</v>
      </c>
      <c r="C57" s="11" t="s">
        <v>8</v>
      </c>
      <c r="D57" s="11" t="s">
        <v>73</v>
      </c>
      <c r="E57" s="38">
        <v>1</v>
      </c>
      <c r="F57" s="69"/>
      <c r="G57" s="52">
        <f>IF(ISNA(VLOOKUP($B57,Atelier1!$B:$Z,G$1,0)),0,VLOOKUP($B57,Atelier1!$B:$Z,G$1,FALSE))</f>
        <v>0</v>
      </c>
      <c r="H57" s="64"/>
      <c r="I57" s="52">
        <f>IF(ISNA(VLOOKUP($B57,Atelier2!$C:$Q,I$1,0)),0,VLOOKUP($B57,Atelier2!$C:$Q,I$1,FALSE))</f>
        <v>0</v>
      </c>
      <c r="J57" s="64"/>
      <c r="K57" s="52">
        <f>IF(ISNA(VLOOKUP($B57,Atelier3!$B:$P,K$1,0)),0,VLOOKUP($B57,Atelier3!$B:$P,K$1,FALSE))</f>
        <v>0</v>
      </c>
      <c r="L57" s="64"/>
      <c r="M57" s="78"/>
    </row>
    <row r="58" spans="1:13" hidden="1" x14ac:dyDescent="0.45">
      <c r="A58" s="3" t="s">
        <v>70</v>
      </c>
      <c r="B58" s="3" t="str">
        <f>Tableau117[[#This Row],[Noms ]]&amp;", "&amp;Tableau117[[#This Row],[Prénom ]]</f>
        <v>Labonté, Marie-Noëlle</v>
      </c>
      <c r="C58" s="1" t="s">
        <v>75</v>
      </c>
      <c r="D58" s="1" t="s">
        <v>76</v>
      </c>
      <c r="E58" s="39"/>
      <c r="F58" s="69"/>
      <c r="G58" s="72">
        <f>IF(ISNA(VLOOKUP($B58,Atelier1!$B:$Z,G$1,0)),0,VLOOKUP($B58,Atelier1!$B:$Z,G$1,FALSE))</f>
        <v>0</v>
      </c>
      <c r="H58" s="64"/>
      <c r="I58" s="72">
        <f>IF(ISNA(VLOOKUP($B58,Atelier2!$C:$Q,I$1,0)),0,VLOOKUP($B58,Atelier2!$C:$Q,I$1,FALSE))</f>
        <v>0</v>
      </c>
      <c r="J58" s="64"/>
      <c r="K58" s="72">
        <f>IF(ISNA(VLOOKUP($B58,Atelier3!$B:$P,K$1,0)),0,VLOOKUP($B58,Atelier3!$B:$P,K$1,FALSE))</f>
        <v>0</v>
      </c>
      <c r="L58" s="64"/>
      <c r="M58" s="78"/>
    </row>
    <row r="59" spans="1:13" hidden="1" x14ac:dyDescent="0.45">
      <c r="A59" s="3" t="s">
        <v>70</v>
      </c>
      <c r="B59" s="3" t="str">
        <f>Tableau117[[#This Row],[Noms ]]&amp;", "&amp;Tableau117[[#This Row],[Prénom ]]</f>
        <v>Villeneuve, Jean-Martin</v>
      </c>
      <c r="C59" s="1" t="s">
        <v>71</v>
      </c>
      <c r="D59" s="1" t="s">
        <v>72</v>
      </c>
      <c r="E59" s="15"/>
      <c r="F59" s="69"/>
      <c r="G59" s="72">
        <f>IF(ISNA(VLOOKUP($B59,Atelier1!$B:$Z,G$1,0)),0,VLOOKUP($B59,Atelier1!$B:$Z,G$1,FALSE))</f>
        <v>0</v>
      </c>
      <c r="H59" s="64"/>
      <c r="I59" s="72">
        <f>IF(ISNA(VLOOKUP($B59,Atelier2!$C:$Q,I$1,0)),0,VLOOKUP($B59,Atelier2!$C:$Q,I$1,FALSE))</f>
        <v>0</v>
      </c>
      <c r="J59" s="64"/>
      <c r="K59" s="72">
        <f>IF(ISNA(VLOOKUP($B59,Atelier3!$B:$P,K$1,0)),0,VLOOKUP($B59,Atelier3!$B:$P,K$1,FALSE))</f>
        <v>0</v>
      </c>
      <c r="L59" s="64"/>
      <c r="M59" s="78"/>
    </row>
    <row r="60" spans="1:13" hidden="1" x14ac:dyDescent="0.45">
      <c r="A60" s="3" t="s">
        <v>130</v>
      </c>
      <c r="B60" s="3" t="str">
        <f>Tableau117[[#This Row],[Noms ]]&amp;", "&amp;Tableau117[[#This Row],[Prénom ]]</f>
        <v>Chamberland, Annabelle</v>
      </c>
      <c r="C60" s="1" t="s">
        <v>133</v>
      </c>
      <c r="D60" s="1" t="s">
        <v>134</v>
      </c>
      <c r="E60" s="15"/>
      <c r="F60" s="69"/>
      <c r="G60" s="72">
        <f>IF(ISNA(VLOOKUP($B60,Atelier1!$B:$Z,G$1,0)),0,VLOOKUP($B60,Atelier1!$B:$Z,G$1,FALSE))</f>
        <v>0</v>
      </c>
      <c r="H60" s="64" t="s">
        <v>251</v>
      </c>
      <c r="I60" s="72" t="str">
        <f>IF(ISNA(VLOOKUP($B60,Atelier2!$C:$Q,I$1,0)),0,VLOOKUP($B60,Atelier2!$C:$Q,I$1,FALSE))</f>
        <v>annabellec@telus.net</v>
      </c>
      <c r="J60" s="64"/>
      <c r="K60" s="72">
        <f>IF(ISNA(VLOOKUP($B60,Atelier3!$B:$P,K$1,0)),0,VLOOKUP($B60,Atelier3!$B:$P,K$1,FALSE))</f>
        <v>0</v>
      </c>
      <c r="L60" s="64"/>
      <c r="M60" s="78"/>
    </row>
    <row r="61" spans="1:13" hidden="1" x14ac:dyDescent="0.45">
      <c r="A61" s="3" t="s">
        <v>130</v>
      </c>
      <c r="B61" s="3" t="str">
        <f>Tableau117[[#This Row],[Noms ]]&amp;", "&amp;Tableau117[[#This Row],[Prénom ]]</f>
        <v>Collin, Nathalie</v>
      </c>
      <c r="C61" s="1" t="s">
        <v>135</v>
      </c>
      <c r="D61" s="1" t="s">
        <v>136</v>
      </c>
      <c r="E61" s="15"/>
      <c r="F61" s="69" t="s">
        <v>251</v>
      </c>
      <c r="G61" s="72">
        <f>IF(ISNA(VLOOKUP($B61,Atelier1!$B:$Z,G$1,0)),0,VLOOKUP($B61,Atelier1!$B:$Z,G$1,FALSE))</f>
        <v>0</v>
      </c>
      <c r="H61" s="64"/>
      <c r="I61" s="72">
        <f>IF(ISNA(VLOOKUP($B61,Atelier2!$C:$Q,I$1,0)),0,VLOOKUP($B61,Atelier2!$C:$Q,I$1,FALSE))</f>
        <v>0</v>
      </c>
      <c r="J61" s="64"/>
      <c r="K61" s="72">
        <f>IF(ISNA(VLOOKUP($B61,Atelier3!$B:$P,K$1,0)),0,VLOOKUP($B61,Atelier3!$B:$P,K$1,FALSE))</f>
        <v>0</v>
      </c>
      <c r="L61" s="64"/>
      <c r="M61" s="78"/>
    </row>
    <row r="62" spans="1:13" hidden="1" x14ac:dyDescent="0.45">
      <c r="A62" s="3" t="s">
        <v>130</v>
      </c>
      <c r="B62" s="3" t="str">
        <f>Tableau117[[#This Row],[Noms ]]&amp;", "&amp;Tableau117[[#This Row],[Prénom ]]</f>
        <v>Coulombe, Marie-France</v>
      </c>
      <c r="C62" s="1" t="s">
        <v>140</v>
      </c>
      <c r="D62" s="1" t="s">
        <v>141</v>
      </c>
      <c r="E62" s="15"/>
      <c r="F62" s="69"/>
      <c r="G62" s="72">
        <f>IF(ISNA(VLOOKUP($B62,Atelier1!$B:$Z,G$1,0)),0,VLOOKUP($B62,Atelier1!$B:$Z,G$1,FALSE))</f>
        <v>0</v>
      </c>
      <c r="H62" s="64"/>
      <c r="I62" s="72">
        <f>IF(ISNA(VLOOKUP($B62,Atelier2!$C:$Q,I$1,0)),0,VLOOKUP($B62,Atelier2!$C:$Q,I$1,FALSE))</f>
        <v>0</v>
      </c>
      <c r="J62" s="64"/>
      <c r="K62" s="72">
        <f>IF(ISNA(VLOOKUP($B62,Atelier3!$B:$P,K$1,0)),0,VLOOKUP($B62,Atelier3!$B:$P,K$1,FALSE))</f>
        <v>0</v>
      </c>
      <c r="L62" s="64"/>
      <c r="M62" s="78"/>
    </row>
    <row r="63" spans="1:13" x14ac:dyDescent="0.45">
      <c r="A63" s="3" t="s">
        <v>130</v>
      </c>
      <c r="B63" s="3" t="str">
        <f>Tableau117[[#This Row],[Noms ]]&amp;", "&amp;Tableau117[[#This Row],[Prénom ]]</f>
        <v>Fournier, Lyne</v>
      </c>
      <c r="C63" s="1" t="s">
        <v>54</v>
      </c>
      <c r="D63" s="1" t="s">
        <v>139</v>
      </c>
      <c r="E63" s="15"/>
      <c r="F63" s="69"/>
      <c r="G63" s="72">
        <f>IF(ISNA(VLOOKUP($B63,Atelier1!$B:$Z,G$1,0)),0,VLOOKUP($B63,Atelier1!$B:$Z,G$1,FALSE))</f>
        <v>0</v>
      </c>
      <c r="H63" s="64"/>
      <c r="I63" s="72">
        <f>IF(ISNA(VLOOKUP($B63,Atelier2!$C:$Q,I$1,0)),0,VLOOKUP($B63,Atelier2!$C:$Q,I$1,FALSE))</f>
        <v>0</v>
      </c>
      <c r="J63" s="64"/>
      <c r="K63" s="72">
        <f>IF(ISNA(VLOOKUP($B63,Atelier3!$B:$P,K$1,0)),0,VLOOKUP($B63,Atelier3!$B:$P,K$1,FALSE))</f>
        <v>0</v>
      </c>
      <c r="L63" s="64" t="s">
        <v>251</v>
      </c>
      <c r="M63" s="78"/>
    </row>
    <row r="64" spans="1:13" hidden="1" x14ac:dyDescent="0.45">
      <c r="A64" s="3" t="s">
        <v>130</v>
      </c>
      <c r="B64" s="3" t="str">
        <f>Tableau117[[#This Row],[Noms ]]&amp;", "&amp;Tableau117[[#This Row],[Prénom ]]</f>
        <v>Hudon , Steeve</v>
      </c>
      <c r="C64" s="1" t="s">
        <v>131</v>
      </c>
      <c r="D64" s="1" t="s">
        <v>132</v>
      </c>
      <c r="E64" s="15"/>
      <c r="F64" s="69"/>
      <c r="G64" s="72">
        <f>IF(ISNA(VLOOKUP($B64,Atelier1!$B:$Z,G$1,0)),0,VLOOKUP($B64,Atelier1!$B:$Z,G$1,FALSE))</f>
        <v>0</v>
      </c>
      <c r="H64" s="64"/>
      <c r="I64" s="72">
        <f>IF(ISNA(VLOOKUP($B64,Atelier2!$C:$Q,I$1,0)),0,VLOOKUP($B64,Atelier2!$C:$Q,I$1,FALSE))</f>
        <v>0</v>
      </c>
      <c r="J64" s="64"/>
      <c r="K64" s="72">
        <f>IF(ISNA(VLOOKUP($B64,Atelier3!$B:$P,K$1,0)),0,VLOOKUP($B64,Atelier3!$B:$P,K$1,FALSE))</f>
        <v>0</v>
      </c>
      <c r="L64" s="64"/>
      <c r="M64" s="78"/>
    </row>
    <row r="65" spans="1:13" hidden="1" x14ac:dyDescent="0.45">
      <c r="A65" s="3" t="s">
        <v>130</v>
      </c>
      <c r="B65" s="3" t="str">
        <f>Tableau117[[#This Row],[Noms ]]&amp;", "&amp;Tableau117[[#This Row],[Prénom ]]</f>
        <v>Lefrançois, Yves</v>
      </c>
      <c r="C65" s="1" t="s">
        <v>142</v>
      </c>
      <c r="D65" s="1" t="s">
        <v>143</v>
      </c>
      <c r="E65" s="15"/>
      <c r="F65" s="69"/>
      <c r="G65" s="72">
        <f>IF(ISNA(VLOOKUP($B65,Atelier1!$B:$Z,G$1,0)),0,VLOOKUP($B65,Atelier1!$B:$Z,G$1,FALSE))</f>
        <v>0</v>
      </c>
      <c r="H65" s="64"/>
      <c r="I65" s="72">
        <f>IF(ISNA(VLOOKUP($B65,Atelier2!$C:$Q,I$1,0)),0,VLOOKUP($B65,Atelier2!$C:$Q,I$1,FALSE))</f>
        <v>0</v>
      </c>
      <c r="J65" s="64"/>
      <c r="K65" s="72">
        <f>IF(ISNA(VLOOKUP($B65,Atelier3!$B:$P,K$1,0)),0,VLOOKUP($B65,Atelier3!$B:$P,K$1,FALSE))</f>
        <v>0</v>
      </c>
      <c r="L65" s="64"/>
      <c r="M65" s="78"/>
    </row>
    <row r="66" spans="1:13" hidden="1" x14ac:dyDescent="0.45">
      <c r="A66" s="3" t="s">
        <v>130</v>
      </c>
      <c r="B66" s="3" t="str">
        <f>Tableau117[[#This Row],[Noms ]]&amp;", "&amp;Tableau117[[#This Row],[Prénom ]]</f>
        <v>Tanguay, Gervais</v>
      </c>
      <c r="C66" s="1" t="s">
        <v>137</v>
      </c>
      <c r="D66" s="1" t="s">
        <v>109</v>
      </c>
      <c r="E66" s="15"/>
      <c r="F66" s="69"/>
      <c r="G66" s="72">
        <f>IF(ISNA(VLOOKUP($B66,Atelier1!$B:$Z,G$1,0)),0,VLOOKUP($B66,Atelier1!$B:$Z,G$1,FALSE))</f>
        <v>0</v>
      </c>
      <c r="H66" s="64"/>
      <c r="I66" s="72">
        <f>IF(ISNA(VLOOKUP($B66,Atelier2!$C:$Q,I$1,0)),0,VLOOKUP($B66,Atelier2!$C:$Q,I$1,FALSE))</f>
        <v>0</v>
      </c>
      <c r="J66" s="64"/>
      <c r="K66" s="72">
        <f>IF(ISNA(VLOOKUP($B66,Atelier3!$B:$P,K$1,0)),0,VLOOKUP($B66,Atelier3!$B:$P,K$1,FALSE))</f>
        <v>0</v>
      </c>
      <c r="L66" s="64"/>
      <c r="M66" s="78"/>
    </row>
    <row r="67" spans="1:13" x14ac:dyDescent="0.45">
      <c r="A67" s="3" t="s">
        <v>130</v>
      </c>
      <c r="B67" s="3" t="str">
        <f>Tableau117[[#This Row],[Noms ]]&amp;", "&amp;Tableau117[[#This Row],[Prénom ]]</f>
        <v>Tremblay, Réjeanne</v>
      </c>
      <c r="C67" s="1" t="s">
        <v>119</v>
      </c>
      <c r="D67" s="1" t="s">
        <v>138</v>
      </c>
      <c r="E67" s="15"/>
      <c r="F67" s="69"/>
      <c r="G67" s="72">
        <f>IF(ISNA(VLOOKUP($B67,Atelier1!$B:$Z,G$1,0)),0,VLOOKUP($B67,Atelier1!$B:$Z,G$1,FALSE))</f>
        <v>0</v>
      </c>
      <c r="H67" s="64"/>
      <c r="I67" s="72">
        <f>IF(ISNA(VLOOKUP($B67,Atelier2!$C:$Q,I$1,0)),0,VLOOKUP($B67,Atelier2!$C:$Q,I$1,FALSE))</f>
        <v>0</v>
      </c>
      <c r="J67" s="64"/>
      <c r="K67" s="72">
        <f>IF(ISNA(VLOOKUP($B67,Atelier3!$B:$P,K$1,0)),0,VLOOKUP($B67,Atelier3!$B:$P,K$1,FALSE))</f>
        <v>0</v>
      </c>
      <c r="L67" s="64" t="s">
        <v>251</v>
      </c>
      <c r="M67" s="78"/>
    </row>
    <row r="68" spans="1:13" hidden="1" x14ac:dyDescent="0.45">
      <c r="A68" s="3" t="s">
        <v>185</v>
      </c>
      <c r="B68" s="3" t="str">
        <f>Tableau117[[#This Row],[Noms ]]&amp;", "&amp;Tableau117[[#This Row],[Prénom ]]</f>
        <v>Dionne, Nicole</v>
      </c>
      <c r="C68" s="1" t="s">
        <v>190</v>
      </c>
      <c r="D68" s="1" t="s">
        <v>191</v>
      </c>
      <c r="E68" s="15"/>
      <c r="F68" s="69"/>
      <c r="G68" s="72">
        <f>IF(ISNA(VLOOKUP($B68,Atelier1!$B:$Z,G$1,0)),0,VLOOKUP($B68,Atelier1!$B:$Z,G$1,FALSE))</f>
        <v>0</v>
      </c>
      <c r="H68" s="64"/>
      <c r="I68" s="72">
        <f>IF(ISNA(VLOOKUP($B68,Atelier2!$C:$Q,I$1,0)),0,VLOOKUP($B68,Atelier2!$C:$Q,I$1,FALSE))</f>
        <v>0</v>
      </c>
      <c r="J68" s="64" t="s">
        <v>251</v>
      </c>
      <c r="K68" s="72">
        <f>IF(ISNA(VLOOKUP($B68,Atelier3!$B:$P,K$1,0)),0,VLOOKUP($B68,Atelier3!$B:$P,K$1,FALSE))</f>
        <v>0</v>
      </c>
      <c r="L68" s="64"/>
      <c r="M68" s="78"/>
    </row>
    <row r="69" spans="1:13" hidden="1" x14ac:dyDescent="0.45">
      <c r="A69" s="3" t="s">
        <v>185</v>
      </c>
      <c r="B69" s="3" t="str">
        <f>Tableau117[[#This Row],[Noms ]]&amp;", "&amp;Tableau117[[#This Row],[Prénom ]]</f>
        <v>Dumais, Michel</v>
      </c>
      <c r="C69" s="1" t="s">
        <v>192</v>
      </c>
      <c r="D69" s="1" t="s">
        <v>27</v>
      </c>
      <c r="E69" s="15"/>
      <c r="F69" s="69"/>
      <c r="G69" s="72">
        <f>IF(ISNA(VLOOKUP($B69,Atelier1!$B:$Z,G$1,0)),0,VLOOKUP($B69,Atelier1!$B:$Z,G$1,FALSE))</f>
        <v>0</v>
      </c>
      <c r="H69" s="64"/>
      <c r="I69" s="72">
        <f>IF(ISNA(VLOOKUP($B69,Atelier2!$C:$Q,I$1,0)),0,VLOOKUP($B69,Atelier2!$C:$Q,I$1,FALSE))</f>
        <v>0</v>
      </c>
      <c r="J69" s="64"/>
      <c r="K69" s="72">
        <f>IF(ISNA(VLOOKUP($B69,Atelier3!$B:$P,K$1,0)),0,VLOOKUP($B69,Atelier3!$B:$P,K$1,FALSE))</f>
        <v>0</v>
      </c>
      <c r="L69" s="64"/>
      <c r="M69" s="78"/>
    </row>
    <row r="70" spans="1:13" hidden="1" x14ac:dyDescent="0.45">
      <c r="A70" s="3" t="s">
        <v>185</v>
      </c>
      <c r="B70" s="3" t="str">
        <f>Tableau117[[#This Row],[Noms ]]&amp;", "&amp;Tableau117[[#This Row],[Prénom ]]</f>
        <v>Lévesque, Luce</v>
      </c>
      <c r="C70" s="1" t="s">
        <v>186</v>
      </c>
      <c r="D70" s="1" t="s">
        <v>187</v>
      </c>
      <c r="E70" s="15"/>
      <c r="F70" s="69"/>
      <c r="G70" s="72">
        <f>IF(ISNA(VLOOKUP($B70,Atelier1!$B:$Z,G$1,0)),0,VLOOKUP($B70,Atelier1!$B:$Z,G$1,FALSE))</f>
        <v>0</v>
      </c>
      <c r="H70" s="64"/>
      <c r="I70" s="72">
        <f>IF(ISNA(VLOOKUP($B70,Atelier2!$C:$Q,I$1,0)),0,VLOOKUP($B70,Atelier2!$C:$Q,I$1,FALSE))</f>
        <v>0</v>
      </c>
      <c r="J70" s="64"/>
      <c r="K70" s="72">
        <f>IF(ISNA(VLOOKUP($B70,Atelier3!$B:$P,K$1,0)),0,VLOOKUP($B70,Atelier3!$B:$P,K$1,FALSE))</f>
        <v>0</v>
      </c>
      <c r="L70" s="64"/>
      <c r="M70" s="78"/>
    </row>
    <row r="71" spans="1:13" hidden="1" x14ac:dyDescent="0.45">
      <c r="A71" s="3" t="s">
        <v>185</v>
      </c>
      <c r="B71" s="3" t="str">
        <f>Tableau117[[#This Row],[Noms ]]&amp;", "&amp;Tableau117[[#This Row],[Prénom ]]</f>
        <v>Lévesque , Réal</v>
      </c>
      <c r="C71" s="1" t="s">
        <v>188</v>
      </c>
      <c r="D71" s="1" t="s">
        <v>189</v>
      </c>
      <c r="E71" s="15"/>
      <c r="F71" s="69"/>
      <c r="G71" s="72">
        <f>IF(ISNA(VLOOKUP($B71,Atelier1!$B:$Z,G$1,0)),0,VLOOKUP($B71,Atelier1!$B:$Z,G$1,FALSE))</f>
        <v>0</v>
      </c>
      <c r="H71" s="64" t="s">
        <v>251</v>
      </c>
      <c r="I71" s="72" t="str">
        <f>IF(ISNA(VLOOKUP($B71,Atelier2!$C:$Q,I$1,0)),0,VLOOKUP($B71,Atelier2!$C:$Q,I$1,FALSE))</f>
        <v>real.levesque@live.fr;</v>
      </c>
      <c r="J71" s="64"/>
      <c r="K71" s="72">
        <f>IF(ISNA(VLOOKUP($B71,Atelier3!$B:$P,K$1,0)),0,VLOOKUP($B71,Atelier3!$B:$P,K$1,FALSE))</f>
        <v>0</v>
      </c>
      <c r="L71" s="64"/>
      <c r="M71" s="78"/>
    </row>
    <row r="72" spans="1:13" hidden="1" x14ac:dyDescent="0.45">
      <c r="A72" s="3" t="s">
        <v>185</v>
      </c>
      <c r="B72" s="3" t="str">
        <f>Tableau117[[#This Row],[Noms ]]&amp;", "&amp;Tableau117[[#This Row],[Prénom ]]</f>
        <v>Ouellet, Chantal</v>
      </c>
      <c r="C72" s="1" t="s">
        <v>83</v>
      </c>
      <c r="D72" s="1" t="s">
        <v>153</v>
      </c>
      <c r="E72" s="15"/>
      <c r="F72" s="69" t="s">
        <v>251</v>
      </c>
      <c r="G72" s="72">
        <f>IF(ISNA(VLOOKUP($B72,Atelier1!$B:$Z,G$1,0)),0,VLOOKUP($B72,Atelier1!$B:$Z,G$1,FALSE))</f>
        <v>0</v>
      </c>
      <c r="H72" s="64"/>
      <c r="I72" s="72">
        <f>IF(ISNA(VLOOKUP($B72,Atelier2!$C:$Q,I$1,0)),0,VLOOKUP($B72,Atelier2!$C:$Q,I$1,FALSE))</f>
        <v>0</v>
      </c>
      <c r="J72" s="64"/>
      <c r="K72" s="72">
        <f>IF(ISNA(VLOOKUP($B72,Atelier3!$B:$P,K$1,0)),0,VLOOKUP($B72,Atelier3!$B:$P,K$1,FALSE))</f>
        <v>0</v>
      </c>
      <c r="L72" s="64"/>
      <c r="M72" s="78"/>
    </row>
    <row r="73" spans="1:13" hidden="1" x14ac:dyDescent="0.45">
      <c r="A73" s="3" t="s">
        <v>44</v>
      </c>
      <c r="B73" s="3" t="str">
        <f>Tableau117[[#This Row],[Noms ]]&amp;", "&amp;Tableau117[[#This Row],[Prénom ]]</f>
        <v>Boudreau, Roméo</v>
      </c>
      <c r="C73" s="1" t="s">
        <v>47</v>
      </c>
      <c r="D73" s="1" t="s">
        <v>48</v>
      </c>
      <c r="E73" s="15"/>
      <c r="F73" s="69" t="s">
        <v>251</v>
      </c>
      <c r="G73" s="72">
        <f>IF(ISNA(VLOOKUP($B73,Atelier1!$B:$Z,G$1,0)),0,VLOOKUP($B73,Atelier1!$B:$Z,G$1,FALSE))</f>
        <v>0</v>
      </c>
      <c r="H73" s="64"/>
      <c r="I73" s="72">
        <f>IF(ISNA(VLOOKUP($B73,Atelier2!$C:$Q,I$1,0)),0,VLOOKUP($B73,Atelier2!$C:$Q,I$1,FALSE))</f>
        <v>0</v>
      </c>
      <c r="J73" s="64"/>
      <c r="K73" s="72">
        <f>IF(ISNA(VLOOKUP($B73,Atelier3!$B:$P,K$1,0)),0,VLOOKUP($B73,Atelier3!$B:$P,K$1,FALSE))</f>
        <v>0</v>
      </c>
      <c r="L73" s="64"/>
      <c r="M73" s="78"/>
    </row>
    <row r="74" spans="1:13" hidden="1" x14ac:dyDescent="0.45">
      <c r="A74" s="3" t="s">
        <v>44</v>
      </c>
      <c r="B74" s="3" t="str">
        <f>Tableau117[[#This Row],[Noms ]]&amp;", "&amp;Tableau117[[#This Row],[Prénom ]]</f>
        <v>Gagnon, Marie-Élyse</v>
      </c>
      <c r="C74" s="1" t="s">
        <v>49</v>
      </c>
      <c r="D74" s="1" t="s">
        <v>50</v>
      </c>
      <c r="E74" s="15"/>
      <c r="F74" s="69"/>
      <c r="G74" s="72">
        <f>IF(ISNA(VLOOKUP($B74,Atelier1!$B:$Z,G$1,0)),0,VLOOKUP($B74,Atelier1!$B:$Z,G$1,FALSE))</f>
        <v>0</v>
      </c>
      <c r="H74" s="64"/>
      <c r="I74" s="72">
        <f>IF(ISNA(VLOOKUP($B74,Atelier2!$C:$Q,I$1,0)),0,VLOOKUP($B74,Atelier2!$C:$Q,I$1,FALSE))</f>
        <v>0</v>
      </c>
      <c r="J74" s="64"/>
      <c r="K74" s="72">
        <f>IF(ISNA(VLOOKUP($B74,Atelier3!$B:$P,K$1,0)),0,VLOOKUP($B74,Atelier3!$B:$P,K$1,FALSE))</f>
        <v>0</v>
      </c>
      <c r="L74" s="64"/>
      <c r="M74" s="78"/>
    </row>
    <row r="75" spans="1:13" hidden="1" x14ac:dyDescent="0.45">
      <c r="A75" s="3" t="s">
        <v>44</v>
      </c>
      <c r="B75" s="3" t="str">
        <f>Tableau117[[#This Row],[Noms ]]&amp;", "&amp;Tableau117[[#This Row],[Prénom ]]</f>
        <v>Gagnon, Régis</v>
      </c>
      <c r="C75" s="1" t="s">
        <v>49</v>
      </c>
      <c r="D75" s="1" t="s">
        <v>51</v>
      </c>
      <c r="E75" s="15"/>
      <c r="F75" s="69"/>
      <c r="G75" s="72">
        <f>IF(ISNA(VLOOKUP($B75,Atelier1!$B:$Z,G$1,0)),0,VLOOKUP($B75,Atelier1!$B:$Z,G$1,FALSE))</f>
        <v>0</v>
      </c>
      <c r="H75" s="64"/>
      <c r="I75" s="72">
        <f>IF(ISNA(VLOOKUP($B75,Atelier2!$C:$Q,I$1,0)),0,VLOOKUP($B75,Atelier2!$C:$Q,I$1,FALSE))</f>
        <v>0</v>
      </c>
      <c r="J75" s="64"/>
      <c r="K75" s="72">
        <f>IF(ISNA(VLOOKUP($B75,Atelier3!$B:$P,K$1,0)),0,VLOOKUP($B75,Atelier3!$B:$P,K$1,FALSE))</f>
        <v>0</v>
      </c>
      <c r="L75" s="64"/>
      <c r="M75" s="78"/>
    </row>
    <row r="76" spans="1:13" hidden="1" x14ac:dyDescent="0.45">
      <c r="A76" s="3" t="s">
        <v>44</v>
      </c>
      <c r="B76" s="3" t="str">
        <f>Tableau117[[#This Row],[Noms ]]&amp;", "&amp;Tableau117[[#This Row],[Prénom ]]</f>
        <v>Sirois, Nanny</v>
      </c>
      <c r="C76" s="1" t="s">
        <v>45</v>
      </c>
      <c r="D76" s="1" t="s">
        <v>46</v>
      </c>
      <c r="E76" s="15"/>
      <c r="F76" s="69"/>
      <c r="G76" s="72">
        <f>IF(ISNA(VLOOKUP($B76,Atelier1!$B:$Z,G$1,0)),0,VLOOKUP($B76,Atelier1!$B:$Z,G$1,FALSE))</f>
        <v>0</v>
      </c>
      <c r="H76" s="64"/>
      <c r="I76" s="72">
        <f>IF(ISNA(VLOOKUP($B76,Atelier2!$C:$Q,I$1,0)),0,VLOOKUP($B76,Atelier2!$C:$Q,I$1,FALSE))</f>
        <v>0</v>
      </c>
      <c r="J76" s="64" t="s">
        <v>251</v>
      </c>
      <c r="K76" s="72">
        <f>IF(ISNA(VLOOKUP($B76,Atelier3!$B:$P,K$1,0)),0,VLOOKUP($B76,Atelier3!$B:$P,K$1,FALSE))</f>
        <v>0</v>
      </c>
      <c r="L76" s="64"/>
      <c r="M76" s="78"/>
    </row>
    <row r="77" spans="1:13" hidden="1" x14ac:dyDescent="0.45">
      <c r="A77" s="3" t="s">
        <v>193</v>
      </c>
      <c r="B77" s="3" t="str">
        <f>Tableau117[[#This Row],[Noms ]]&amp;", "&amp;Tableau117[[#This Row],[Prénom ]]</f>
        <v>Auclair, Dominique</v>
      </c>
      <c r="C77" s="1" t="s">
        <v>201</v>
      </c>
      <c r="D77" s="1" t="s">
        <v>202</v>
      </c>
      <c r="E77" s="15"/>
      <c r="F77" s="69"/>
      <c r="G77" s="72">
        <f>IF(ISNA(VLOOKUP($B77,Atelier1!$B:$Z,G$1,0)),0,VLOOKUP($B77,Atelier1!$B:$Z,G$1,FALSE))</f>
        <v>0</v>
      </c>
      <c r="H77" s="64" t="s">
        <v>251</v>
      </c>
      <c r="I77" s="72" t="str">
        <f>IF(ISNA(VLOOKUP($B77,Atelier2!$C:$Q,I$1,0)),0,VLOOKUP($B77,Atelier2!$C:$Q,I$1,FALSE))</f>
        <v>auclairdominique88@gmail.com;</v>
      </c>
      <c r="J77" s="64"/>
      <c r="K77" s="72">
        <f>IF(ISNA(VLOOKUP($B77,Atelier3!$B:$P,K$1,0)),0,VLOOKUP($B77,Atelier3!$B:$P,K$1,FALSE))</f>
        <v>0</v>
      </c>
      <c r="L77" s="64"/>
      <c r="M77" s="78"/>
    </row>
    <row r="78" spans="1:13" hidden="1" x14ac:dyDescent="0.45">
      <c r="A78" s="3" t="s">
        <v>193</v>
      </c>
      <c r="B78" s="3" t="str">
        <f>Tableau117[[#This Row],[Noms ]]&amp;", "&amp;Tableau117[[#This Row],[Prénom ]]</f>
        <v>Castonguay, Johanne</v>
      </c>
      <c r="C78" s="1" t="s">
        <v>199</v>
      </c>
      <c r="D78" s="1" t="s">
        <v>200</v>
      </c>
      <c r="E78" s="15"/>
      <c r="F78" s="69"/>
      <c r="G78" s="72">
        <f>IF(ISNA(VLOOKUP($B78,Atelier1!$B:$Z,G$1,0)),0,VLOOKUP($B78,Atelier1!$B:$Z,G$1,FALSE))</f>
        <v>0</v>
      </c>
      <c r="H78" s="64"/>
      <c r="I78" s="72">
        <f>IF(ISNA(VLOOKUP($B78,Atelier2!$C:$Q,I$1,0)),0,VLOOKUP($B78,Atelier2!$C:$Q,I$1,FALSE))</f>
        <v>0</v>
      </c>
      <c r="J78" s="64"/>
      <c r="K78" s="72">
        <f>IF(ISNA(VLOOKUP($B78,Atelier3!$B:$P,K$1,0)),0,VLOOKUP($B78,Atelier3!$B:$P,K$1,FALSE))</f>
        <v>0</v>
      </c>
      <c r="L78" s="64"/>
      <c r="M78" s="78"/>
    </row>
    <row r="79" spans="1:13" hidden="1" x14ac:dyDescent="0.45">
      <c r="A79" s="3" t="s">
        <v>193</v>
      </c>
      <c r="B79" s="3" t="str">
        <f>Tableau117[[#This Row],[Noms ]]&amp;", "&amp;Tableau117[[#This Row],[Prénom ]]</f>
        <v>Gasse, Pierre-André</v>
      </c>
      <c r="C79" s="1" t="s">
        <v>194</v>
      </c>
      <c r="D79" s="1" t="s">
        <v>195</v>
      </c>
      <c r="E79" s="15"/>
      <c r="F79" s="69"/>
      <c r="G79" s="72">
        <f>IF(ISNA(VLOOKUP($B79,Atelier1!$B:$Z,G$1,0)),0,VLOOKUP($B79,Atelier1!$B:$Z,G$1,FALSE))</f>
        <v>0</v>
      </c>
      <c r="H79" s="64" t="s">
        <v>251</v>
      </c>
      <c r="I79" s="72" t="str">
        <f>IF(ISNA(VLOOKUP($B79,Atelier2!$C:$Q,I$1,0)),0,VLOOKUP($B79,Atelier2!$C:$Q,I$1,FALSE))</f>
        <v>lionpierreag@gmail.com</v>
      </c>
      <c r="J79" s="64"/>
      <c r="K79" s="72">
        <f>IF(ISNA(VLOOKUP($B79,Atelier3!$B:$P,K$1,0)),0,VLOOKUP($B79,Atelier3!$B:$P,K$1,FALSE))</f>
        <v>0</v>
      </c>
      <c r="L79" s="64"/>
      <c r="M79" s="78"/>
    </row>
    <row r="80" spans="1:13" hidden="1" x14ac:dyDescent="0.45">
      <c r="A80" s="3" t="s">
        <v>193</v>
      </c>
      <c r="B80" s="3" t="str">
        <f>Tableau117[[#This Row],[Noms ]]&amp;", "&amp;Tableau117[[#This Row],[Prénom ]]</f>
        <v>Lemieux, Alban</v>
      </c>
      <c r="C80" s="1" t="s">
        <v>197</v>
      </c>
      <c r="D80" s="1" t="s">
        <v>198</v>
      </c>
      <c r="E80" s="15"/>
      <c r="F80" s="69"/>
      <c r="G80" s="72">
        <f>IF(ISNA(VLOOKUP($B80,Atelier1!$B:$Z,G$1,0)),0,VLOOKUP($B80,Atelier1!$B:$Z,G$1,FALSE))</f>
        <v>0</v>
      </c>
      <c r="H80" s="64"/>
      <c r="I80" s="72">
        <f>IF(ISNA(VLOOKUP($B80,Atelier2!$C:$Q,I$1,0)),0,VLOOKUP($B80,Atelier2!$C:$Q,I$1,FALSE))</f>
        <v>0</v>
      </c>
      <c r="J80" s="64"/>
      <c r="K80" s="72">
        <f>IF(ISNA(VLOOKUP($B80,Atelier3!$B:$P,K$1,0)),0,VLOOKUP($B80,Atelier3!$B:$P,K$1,FALSE))</f>
        <v>0</v>
      </c>
      <c r="L80" s="64"/>
      <c r="M80" s="78"/>
    </row>
    <row r="81" spans="1:13" hidden="1" x14ac:dyDescent="0.45">
      <c r="A81" s="3" t="s">
        <v>193</v>
      </c>
      <c r="B81" s="3" t="str">
        <f>Tableau117[[#This Row],[Noms ]]&amp;", "&amp;Tableau117[[#This Row],[Prénom ]]</f>
        <v>Richard, Marc</v>
      </c>
      <c r="C81" s="1" t="s">
        <v>98</v>
      </c>
      <c r="D81" s="1" t="s">
        <v>205</v>
      </c>
      <c r="E81" s="15"/>
      <c r="F81" s="69"/>
      <c r="G81" s="72">
        <f>IF(ISNA(VLOOKUP($B81,Atelier1!$B:$Z,G$1,0)),0,VLOOKUP($B81,Atelier1!$B:$Z,G$1,FALSE))</f>
        <v>0</v>
      </c>
      <c r="H81" s="64"/>
      <c r="I81" s="72">
        <f>IF(ISNA(VLOOKUP($B81,Atelier2!$C:$Q,I$1,0)),0,VLOOKUP($B81,Atelier2!$C:$Q,I$1,FALSE))</f>
        <v>0</v>
      </c>
      <c r="J81" s="64"/>
      <c r="K81" s="72">
        <f>IF(ISNA(VLOOKUP($B81,Atelier3!$B:$P,K$1,0)),0,VLOOKUP($B81,Atelier3!$B:$P,K$1,FALSE))</f>
        <v>0</v>
      </c>
      <c r="L81" s="64"/>
      <c r="M81" s="78"/>
    </row>
    <row r="82" spans="1:13" hidden="1" x14ac:dyDescent="0.45">
      <c r="A82" s="3" t="s">
        <v>193</v>
      </c>
      <c r="B82" s="3" t="str">
        <f>Tableau117[[#This Row],[Noms ]]&amp;", "&amp;Tableau117[[#This Row],[Prénom ]]</f>
        <v>Robinson, Marie-Josée</v>
      </c>
      <c r="C82" s="1" t="s">
        <v>203</v>
      </c>
      <c r="D82" s="1" t="s">
        <v>204</v>
      </c>
      <c r="E82" s="15"/>
      <c r="F82" s="69"/>
      <c r="G82" s="72">
        <f>IF(ISNA(VLOOKUP($B82,Atelier1!$B:$Z,G$1,0)),0,VLOOKUP($B82,Atelier1!$B:$Z,G$1,FALSE))</f>
        <v>0</v>
      </c>
      <c r="H82" s="64" t="s">
        <v>251</v>
      </c>
      <c r="I82" s="72" t="str">
        <f>IF(ISNA(VLOOKUP($B82,Atelier2!$C:$Q,I$1,0)),0,VLOOKUP($B82,Atelier2!$C:$Q,I$1,FALSE))</f>
        <v xml:space="preserve">tara13@telus.net; </v>
      </c>
      <c r="J82" s="64"/>
      <c r="K82" s="72">
        <f>IF(ISNA(VLOOKUP($B82,Atelier3!$B:$P,K$1,0)),0,VLOOKUP($B82,Atelier3!$B:$P,K$1,FALSE))</f>
        <v>0</v>
      </c>
      <c r="L82" s="64"/>
      <c r="M82" s="78"/>
    </row>
    <row r="83" spans="1:13" hidden="1" x14ac:dyDescent="0.45">
      <c r="A83" s="3" t="s">
        <v>193</v>
      </c>
      <c r="B83" s="3" t="str">
        <f>Tableau117[[#This Row],[Noms ]]&amp;", "&amp;Tableau117[[#This Row],[Prénom ]]</f>
        <v>St-Laurent, Sylvain</v>
      </c>
      <c r="C83" s="1" t="s">
        <v>196</v>
      </c>
      <c r="D83" s="1" t="s">
        <v>64</v>
      </c>
      <c r="E83" s="15"/>
      <c r="F83" s="69" t="s">
        <v>251</v>
      </c>
      <c r="G83" s="72">
        <f>IF(ISNA(VLOOKUP($B83,Atelier1!$B:$Z,G$1,0)),0,VLOOKUP($B83,Atelier1!$B:$Z,G$1,FALSE))</f>
        <v>0</v>
      </c>
      <c r="H83" s="64"/>
      <c r="I83" s="72">
        <f>IF(ISNA(VLOOKUP($B83,Atelier2!$C:$Q,I$1,0)),0,VLOOKUP($B83,Atelier2!$C:$Q,I$1,FALSE))</f>
        <v>0</v>
      </c>
      <c r="J83" s="64"/>
      <c r="K83" s="72">
        <f>IF(ISNA(VLOOKUP($B83,Atelier3!$B:$P,K$1,0)),0,VLOOKUP($B83,Atelier3!$B:$P,K$1,FALSE))</f>
        <v>0</v>
      </c>
      <c r="L83" s="64"/>
      <c r="M83" s="78"/>
    </row>
    <row r="84" spans="1:13" hidden="1" x14ac:dyDescent="0.45">
      <c r="A84" s="3" t="s">
        <v>2</v>
      </c>
      <c r="B84" s="3" t="str">
        <f>Tableau117[[#This Row],[Noms ]]&amp;", "&amp;Tableau117[[#This Row],[Prénom ]]</f>
        <v>Gauthier, Julie</v>
      </c>
      <c r="C84" s="1" t="s">
        <v>8</v>
      </c>
      <c r="D84" s="1" t="s">
        <v>9</v>
      </c>
      <c r="E84" s="15"/>
      <c r="F84" s="69" t="s">
        <v>251</v>
      </c>
      <c r="G84" s="72">
        <f>IF(ISNA(VLOOKUP($B84,Atelier1!$B:$Z,G$1,0)),0,VLOOKUP($B84,Atelier1!$B:$Z,G$1,FALSE))</f>
        <v>0</v>
      </c>
      <c r="H84" s="64"/>
      <c r="I84" s="72">
        <f>IF(ISNA(VLOOKUP($B84,Atelier2!$C:$Q,I$1,0)),0,VLOOKUP($B84,Atelier2!$C:$Q,I$1,FALSE))</f>
        <v>0</v>
      </c>
      <c r="J84" s="64"/>
      <c r="K84" s="72">
        <f>IF(ISNA(VLOOKUP($B84,Atelier3!$B:$P,K$1,0)),0,VLOOKUP($B84,Atelier3!$B:$P,K$1,FALSE))</f>
        <v>0</v>
      </c>
      <c r="L84" s="64"/>
      <c r="M84" s="78"/>
    </row>
    <row r="85" spans="1:13" hidden="1" x14ac:dyDescent="0.45">
      <c r="A85" s="3" t="s">
        <v>2</v>
      </c>
      <c r="B85" s="3" t="str">
        <f>Tableau117[[#This Row],[Noms ]]&amp;", "&amp;Tableau117[[#This Row],[Prénom ]]</f>
        <v>Minville , André</v>
      </c>
      <c r="C85" s="1" t="s">
        <v>3</v>
      </c>
      <c r="D85" s="1" t="s">
        <v>7</v>
      </c>
      <c r="E85" s="15"/>
      <c r="F85" s="69"/>
      <c r="G85" s="72">
        <f>IF(ISNA(VLOOKUP($B85,Atelier1!$B:$Z,G$1,0)),0,VLOOKUP($B85,Atelier1!$B:$Z,G$1,FALSE))</f>
        <v>0</v>
      </c>
      <c r="H85" s="64"/>
      <c r="I85" s="72">
        <f>IF(ISNA(VLOOKUP($B85,Atelier2!$C:$Q,I$1,0)),0,VLOOKUP($B85,Atelier2!$C:$Q,I$1,FALSE))</f>
        <v>0</v>
      </c>
      <c r="J85" s="64"/>
      <c r="K85" s="72">
        <f>IF(ISNA(VLOOKUP($B85,Atelier3!$B:$P,K$1,0)),0,VLOOKUP($B85,Atelier3!$B:$P,K$1,FALSE))</f>
        <v>0</v>
      </c>
      <c r="L85" s="64"/>
      <c r="M85" s="78"/>
    </row>
    <row r="86" spans="1:13" x14ac:dyDescent="0.45">
      <c r="A86" s="3" t="s">
        <v>2</v>
      </c>
      <c r="B86" s="3" t="str">
        <f>Tableau117[[#This Row],[Noms ]]&amp;", "&amp;Tableau117[[#This Row],[Prénom ]]</f>
        <v>Minville , Nathaniel</v>
      </c>
      <c r="C86" s="1" t="s">
        <v>3</v>
      </c>
      <c r="D86" s="1" t="s">
        <v>4</v>
      </c>
      <c r="E86" s="15"/>
      <c r="F86" s="69"/>
      <c r="G86" s="72">
        <f>IF(ISNA(VLOOKUP($B86,Atelier1!$B:$Z,G$1,0)),0,VLOOKUP($B86,Atelier1!$B:$Z,G$1,FALSE))</f>
        <v>0</v>
      </c>
      <c r="H86" s="64"/>
      <c r="I86" s="72">
        <f>IF(ISNA(VLOOKUP($B86,Atelier2!$C:$Q,I$1,0)),0,VLOOKUP($B86,Atelier2!$C:$Q,I$1,FALSE))</f>
        <v>0</v>
      </c>
      <c r="J86" s="64"/>
      <c r="K86" s="72">
        <f>IF(ISNA(VLOOKUP($B86,Atelier3!$B:$P,K$1,0)),0,VLOOKUP($B86,Atelier3!$B:$P,K$1,FALSE))</f>
        <v>0</v>
      </c>
      <c r="L86" s="64" t="s">
        <v>251</v>
      </c>
      <c r="M86" s="78"/>
    </row>
    <row r="87" spans="1:13" hidden="1" x14ac:dyDescent="0.45">
      <c r="A87" s="3" t="s">
        <v>2</v>
      </c>
      <c r="B87" s="3" t="str">
        <f>Tableau117[[#This Row],[Noms ]]&amp;", "&amp;Tableau117[[#This Row],[Prénom ]]</f>
        <v>St-Pierre, Kathy</v>
      </c>
      <c r="C87" s="1" t="s">
        <v>5</v>
      </c>
      <c r="D87" s="1" t="s">
        <v>6</v>
      </c>
      <c r="E87" s="15"/>
      <c r="F87" s="69"/>
      <c r="G87" s="72">
        <f>IF(ISNA(VLOOKUP($B87,Atelier1!$B:$Z,G$1,0)),0,VLOOKUP($B87,Atelier1!$B:$Z,G$1,FALSE))</f>
        <v>0</v>
      </c>
      <c r="H87" s="64" t="s">
        <v>251</v>
      </c>
      <c r="I87" s="72" t="str">
        <f>IF(ISNA(VLOOKUP($B87,Atelier2!$C:$Q,I$1,0)),0,VLOOKUP($B87,Atelier2!$C:$Q,I$1,FALSE))</f>
        <v>st_pierrekathy@hotmail.com;</v>
      </c>
      <c r="J87" s="64"/>
      <c r="K87" s="72">
        <f>IF(ISNA(VLOOKUP($B87,Atelier3!$B:$P,K$1,0)),0,VLOOKUP($B87,Atelier3!$B:$P,K$1,FALSE))</f>
        <v>0</v>
      </c>
      <c r="L87" s="64"/>
      <c r="M87" s="78"/>
    </row>
    <row r="88" spans="1:13" hidden="1" x14ac:dyDescent="0.45">
      <c r="A88" s="3" t="s">
        <v>60</v>
      </c>
      <c r="B88" s="3" t="str">
        <f>Tableau117[[#This Row],[Noms ]]&amp;", "&amp;Tableau117[[#This Row],[Prénom ]]</f>
        <v>Chapados, Louise</v>
      </c>
      <c r="C88" s="1" t="s">
        <v>61</v>
      </c>
      <c r="D88" s="1" t="s">
        <v>62</v>
      </c>
      <c r="E88" s="15"/>
      <c r="F88" s="69"/>
      <c r="G88" s="72">
        <f>IF(ISNA(VLOOKUP($B88,Atelier1!$B:$Z,G$1,0)),0,VLOOKUP($B88,Atelier1!$B:$Z,G$1,FALSE))</f>
        <v>0</v>
      </c>
      <c r="H88" s="64" t="s">
        <v>251</v>
      </c>
      <c r="I88" s="72" t="str">
        <f>IF(ISNA(VLOOKUP($B88,Atelier2!$C:$Q,I$1,0)),0,VLOOKUP($B88,Atelier2!$C:$Q,I$1,FALSE))</f>
        <v>secretaire.lions.paspebiac@gmail.com</v>
      </c>
      <c r="J88" s="64"/>
      <c r="K88" s="72">
        <f>IF(ISNA(VLOOKUP($B88,Atelier3!$B:$P,K$1,0)),0,VLOOKUP($B88,Atelier3!$B:$P,K$1,FALSE))</f>
        <v>0</v>
      </c>
      <c r="L88" s="64"/>
      <c r="M88" s="78"/>
    </row>
    <row r="89" spans="1:13" hidden="1" x14ac:dyDescent="0.45">
      <c r="A89" s="3" t="s">
        <v>60</v>
      </c>
      <c r="B89" s="3" t="str">
        <f>Tableau117[[#This Row],[Noms ]]&amp;", "&amp;Tableau117[[#This Row],[Prénom ]]</f>
        <v>Loisel, Sylvain</v>
      </c>
      <c r="C89" s="1" t="s">
        <v>63</v>
      </c>
      <c r="D89" s="1" t="s">
        <v>64</v>
      </c>
      <c r="E89" s="15"/>
      <c r="F89" s="69"/>
      <c r="G89" s="72">
        <f>IF(ISNA(VLOOKUP($B89,Atelier1!$B:$Z,G$1,0)),0,VLOOKUP($B89,Atelier1!$B:$Z,G$1,FALSE))</f>
        <v>0</v>
      </c>
      <c r="H89" s="64"/>
      <c r="I89" s="72">
        <f>IF(ISNA(VLOOKUP($B89,Atelier2!$C:$Q,I$1,0)),0,VLOOKUP($B89,Atelier2!$C:$Q,I$1,FALSE))</f>
        <v>0</v>
      </c>
      <c r="J89" s="64"/>
      <c r="K89" s="72">
        <f>IF(ISNA(VLOOKUP($B89,Atelier3!$B:$P,K$1,0)),0,VLOOKUP($B89,Atelier3!$B:$P,K$1,FALSE))</f>
        <v>0</v>
      </c>
      <c r="L89" s="64"/>
      <c r="M89" s="78"/>
    </row>
    <row r="90" spans="1:13" hidden="1" x14ac:dyDescent="0.45">
      <c r="A90" s="3" t="s">
        <v>220</v>
      </c>
      <c r="B90" s="3" t="str">
        <f>Tableau117[[#This Row],[Noms ]]&amp;", "&amp;Tableau117[[#This Row],[Prénom ]]</f>
        <v>Poirier, Jean-Marie</v>
      </c>
      <c r="C90" s="1" t="s">
        <v>221</v>
      </c>
      <c r="D90" s="1" t="s">
        <v>222</v>
      </c>
      <c r="E90" s="15"/>
      <c r="F90" s="69"/>
      <c r="G90" s="72">
        <f>IF(ISNA(VLOOKUP($B90,Atelier1!$B:$Z,G$1,0)),0,VLOOKUP($B90,Atelier1!$B:$Z,G$1,FALSE))</f>
        <v>0</v>
      </c>
      <c r="H90" s="64"/>
      <c r="I90" s="72">
        <f>IF(ISNA(VLOOKUP($B90,Atelier2!$C:$Q,I$1,0)),0,VLOOKUP($B90,Atelier2!$C:$Q,I$1,FALSE))</f>
        <v>0</v>
      </c>
      <c r="J90" s="64"/>
      <c r="K90" s="72">
        <f>IF(ISNA(VLOOKUP($B90,Atelier3!$B:$P,K$1,0)),0,VLOOKUP($B90,Atelier3!$B:$P,K$1,FALSE))</f>
        <v>0</v>
      </c>
      <c r="L90" s="64"/>
      <c r="M90" s="78"/>
    </row>
    <row r="91" spans="1:13" hidden="1" x14ac:dyDescent="0.45">
      <c r="A91" s="3" t="s">
        <v>220</v>
      </c>
      <c r="B91" s="3" t="str">
        <f>Tableau117[[#This Row],[Noms ]]&amp;", "&amp;Tableau117[[#This Row],[Prénom ]]</f>
        <v>Therriault, Guy</v>
      </c>
      <c r="C91" s="1" t="s">
        <v>223</v>
      </c>
      <c r="D91" s="1" t="s">
        <v>37</v>
      </c>
      <c r="E91" s="15"/>
      <c r="F91" s="69" t="s">
        <v>251</v>
      </c>
      <c r="G91" s="72">
        <f>IF(ISNA(VLOOKUP($B91,Atelier1!$B:$Z,G$1,0)),0,VLOOKUP($B91,Atelier1!$B:$Z,G$1,FALSE))</f>
        <v>0</v>
      </c>
      <c r="H91" s="64"/>
      <c r="I91" s="72">
        <f>IF(ISNA(VLOOKUP($B91,Atelier2!$C:$Q,I$1,0)),0,VLOOKUP($B91,Atelier2!$C:$Q,I$1,FALSE))</f>
        <v>0</v>
      </c>
      <c r="J91" s="64"/>
      <c r="K91" s="72">
        <f>IF(ISNA(VLOOKUP($B91,Atelier3!$B:$P,K$1,0)),0,VLOOKUP($B91,Atelier3!$B:$P,K$1,FALSE))</f>
        <v>0</v>
      </c>
      <c r="L91" s="64"/>
      <c r="M91" s="78"/>
    </row>
    <row r="92" spans="1:13" hidden="1" x14ac:dyDescent="0.45">
      <c r="A92" s="3" t="s">
        <v>144</v>
      </c>
      <c r="B92" s="3" t="str">
        <f>Tableau117[[#This Row],[Noms ]]&amp;", "&amp;Tableau117[[#This Row],[Prénom ]]</f>
        <v>Girard, Lyne</v>
      </c>
      <c r="C92" s="1" t="s">
        <v>24</v>
      </c>
      <c r="D92" s="1" t="s">
        <v>139</v>
      </c>
      <c r="E92" s="15"/>
      <c r="F92" s="69"/>
      <c r="G92" s="72">
        <f>IF(ISNA(VLOOKUP($B92,Atelier1!$B:$Z,G$1,0)),0,VLOOKUP($B92,Atelier1!$B:$Z,G$1,FALSE))</f>
        <v>0</v>
      </c>
      <c r="H92" s="64" t="s">
        <v>251</v>
      </c>
      <c r="I92" s="72" t="str">
        <f>IF(ISNA(VLOOKUP($B92,Atelier2!$C:$Q,I$1,0)),0,VLOOKUP($B92,Atelier2!$C:$Q,I$1,FALSE))</f>
        <v>lyne.girard8@gmail.com</v>
      </c>
      <c r="J92" s="64"/>
      <c r="K92" s="72">
        <f>IF(ISNA(VLOOKUP($B92,Atelier3!$B:$P,K$1,0)),0,VLOOKUP($B92,Atelier3!$B:$P,K$1,FALSE))</f>
        <v>0</v>
      </c>
      <c r="L92" s="64"/>
      <c r="M92" s="78"/>
    </row>
    <row r="93" spans="1:13" hidden="1" x14ac:dyDescent="0.45">
      <c r="A93" s="3" t="s">
        <v>144</v>
      </c>
      <c r="B93" s="3" t="str">
        <f>Tableau117[[#This Row],[Noms ]]&amp;", "&amp;Tableau117[[#This Row],[Prénom ]]</f>
        <v>Milliner, Bertrand</v>
      </c>
      <c r="C93" s="1" t="s">
        <v>145</v>
      </c>
      <c r="D93" s="1" t="s">
        <v>146</v>
      </c>
      <c r="E93" s="15"/>
      <c r="F93" s="69"/>
      <c r="G93" s="72">
        <f>IF(ISNA(VLOOKUP($B93,Atelier1!$B:$Z,G$1,0)),0,VLOOKUP($B93,Atelier1!$B:$Z,G$1,FALSE))</f>
        <v>0</v>
      </c>
      <c r="H93" s="64"/>
      <c r="I93" s="72">
        <f>IF(ISNA(VLOOKUP($B93,Atelier2!$C:$Q,I$1,0)),0,VLOOKUP($B93,Atelier2!$C:$Q,I$1,FALSE))</f>
        <v>0</v>
      </c>
      <c r="J93" s="64" t="s">
        <v>251</v>
      </c>
      <c r="K93" s="72">
        <f>IF(ISNA(VLOOKUP($B93,Atelier3!$B:$P,K$1,0)),0,VLOOKUP($B93,Atelier3!$B:$P,K$1,FALSE))</f>
        <v>0</v>
      </c>
      <c r="L93" s="64"/>
      <c r="M93" s="78"/>
    </row>
    <row r="94" spans="1:13" hidden="1" x14ac:dyDescent="0.45">
      <c r="A94" s="3" t="s">
        <v>173</v>
      </c>
      <c r="B94" s="3" t="str">
        <f>Tableau117[[#This Row],[Noms ]]&amp;", "&amp;Tableau117[[#This Row],[Prénom ]]</f>
        <v>Blouin, Linda</v>
      </c>
      <c r="C94" s="1" t="s">
        <v>179</v>
      </c>
      <c r="D94" s="1" t="s">
        <v>180</v>
      </c>
      <c r="E94" s="15"/>
      <c r="F94" s="69"/>
      <c r="G94" s="72">
        <f>IF(ISNA(VLOOKUP($B94,Atelier1!$B:$Z,G$1,0)),0,VLOOKUP($B94,Atelier1!$B:$Z,G$1,FALSE))</f>
        <v>0</v>
      </c>
      <c r="H94" s="64"/>
      <c r="I94" s="72">
        <f>IF(ISNA(VLOOKUP($B94,Atelier2!$C:$Q,I$1,0)),0,VLOOKUP($B94,Atelier2!$C:$Q,I$1,FALSE))</f>
        <v>0</v>
      </c>
      <c r="J94" s="64"/>
      <c r="K94" s="72">
        <f>IF(ISNA(VLOOKUP($B94,Atelier3!$B:$P,K$1,0)),0,VLOOKUP($B94,Atelier3!$B:$P,K$1,FALSE))</f>
        <v>0</v>
      </c>
      <c r="L94" s="64"/>
      <c r="M94" s="78"/>
    </row>
    <row r="95" spans="1:13" hidden="1" x14ac:dyDescent="0.45">
      <c r="A95" s="3" t="s">
        <v>173</v>
      </c>
      <c r="B95" s="3" t="str">
        <f>Tableau117[[#This Row],[Noms ]]&amp;", "&amp;Tableau117[[#This Row],[Prénom ]]</f>
        <v>Dufresne, Chantal</v>
      </c>
      <c r="C95" s="1" t="s">
        <v>178</v>
      </c>
      <c r="D95" s="1" t="s">
        <v>153</v>
      </c>
      <c r="E95" s="15"/>
      <c r="F95" s="69"/>
      <c r="G95" s="72">
        <f>IF(ISNA(VLOOKUP($B95,Atelier1!$B:$Z,G$1,0)),0,VLOOKUP($B95,Atelier1!$B:$Z,G$1,FALSE))</f>
        <v>0</v>
      </c>
      <c r="H95" s="64"/>
      <c r="I95" s="72">
        <f>IF(ISNA(VLOOKUP($B95,Atelier2!$C:$Q,I$1,0)),0,VLOOKUP($B95,Atelier2!$C:$Q,I$1,FALSE))</f>
        <v>0</v>
      </c>
      <c r="J95" s="64"/>
      <c r="K95" s="72">
        <f>IF(ISNA(VLOOKUP($B95,Atelier3!$B:$P,K$1,0)),0,VLOOKUP($B95,Atelier3!$B:$P,K$1,FALSE))</f>
        <v>0</v>
      </c>
      <c r="L95" s="64"/>
      <c r="M95" s="78"/>
    </row>
    <row r="96" spans="1:13" hidden="1" x14ac:dyDescent="0.45">
      <c r="A96" s="3" t="s">
        <v>173</v>
      </c>
      <c r="B96" s="3" t="str">
        <f>Tableau117[[#This Row],[Noms ]]&amp;", "&amp;Tableau117[[#This Row],[Prénom ]]</f>
        <v>Dupuis, Maxime</v>
      </c>
      <c r="C96" s="1" t="s">
        <v>174</v>
      </c>
      <c r="D96" s="1" t="s">
        <v>175</v>
      </c>
      <c r="E96" s="15"/>
      <c r="F96" s="69"/>
      <c r="G96" s="72">
        <f>IF(ISNA(VLOOKUP($B96,Atelier1!$B:$Z,G$1,0)),0,VLOOKUP($B96,Atelier1!$B:$Z,G$1,FALSE))</f>
        <v>0</v>
      </c>
      <c r="H96" s="64" t="s">
        <v>251</v>
      </c>
      <c r="I96" s="72" t="str">
        <f>IF(ISNA(VLOOKUP($B96,Atelier2!$C:$Q,I$1,0)),0,VLOOKUP($B96,Atelier2!$C:$Q,I$1,FALSE))</f>
        <v>max_dupuis_21@hotmail.com</v>
      </c>
      <c r="J96" s="64"/>
      <c r="K96" s="72">
        <f>IF(ISNA(VLOOKUP($B96,Atelier3!$B:$P,K$1,0)),0,VLOOKUP($B96,Atelier3!$B:$P,K$1,FALSE))</f>
        <v>0</v>
      </c>
      <c r="L96" s="64"/>
      <c r="M96" s="78"/>
    </row>
    <row r="97" spans="1:13" hidden="1" x14ac:dyDescent="0.45">
      <c r="A97" s="3" t="s">
        <v>173</v>
      </c>
      <c r="B97" s="3" t="str">
        <f>Tableau117[[#This Row],[Noms ]]&amp;", "&amp;Tableau117[[#This Row],[Prénom ]]</f>
        <v>Dupuis, Michel</v>
      </c>
      <c r="C97" s="1" t="s">
        <v>174</v>
      </c>
      <c r="D97" s="1" t="s">
        <v>27</v>
      </c>
      <c r="E97" s="15"/>
      <c r="F97" s="69" t="s">
        <v>251</v>
      </c>
      <c r="G97" s="72">
        <f>IF(ISNA(VLOOKUP($B97,Atelier1!$B:$Z,G$1,0)),0,VLOOKUP($B97,Atelier1!$B:$Z,G$1,FALSE))</f>
        <v>0</v>
      </c>
      <c r="H97" s="64"/>
      <c r="I97" s="72">
        <f>IF(ISNA(VLOOKUP($B97,Atelier2!$C:$Q,I$1,0)),0,VLOOKUP($B97,Atelier2!$C:$Q,I$1,FALSE))</f>
        <v>0</v>
      </c>
      <c r="J97" s="64"/>
      <c r="K97" s="72">
        <f>IF(ISNA(VLOOKUP($B97,Atelier3!$B:$P,K$1,0)),0,VLOOKUP($B97,Atelier3!$B:$P,K$1,FALSE))</f>
        <v>0</v>
      </c>
      <c r="L97" s="64"/>
      <c r="M97" s="78"/>
    </row>
    <row r="98" spans="1:13" hidden="1" x14ac:dyDescent="0.45">
      <c r="A98" s="3" t="s">
        <v>173</v>
      </c>
      <c r="B98" s="3" t="str">
        <f>Tableau117[[#This Row],[Noms ]]&amp;", "&amp;Tableau117[[#This Row],[Prénom ]]</f>
        <v>Élément, Marie-Lyne</v>
      </c>
      <c r="C98" s="1" t="s">
        <v>176</v>
      </c>
      <c r="D98" s="1" t="s">
        <v>177</v>
      </c>
      <c r="E98" s="15"/>
      <c r="F98" s="69"/>
      <c r="G98" s="72">
        <f>IF(ISNA(VLOOKUP($B98,Atelier1!$B:$Z,G$1,0)),0,VLOOKUP($B98,Atelier1!$B:$Z,G$1,FALSE))</f>
        <v>0</v>
      </c>
      <c r="H98" s="64"/>
      <c r="I98" s="72">
        <f>IF(ISNA(VLOOKUP($B98,Atelier2!$C:$Q,I$1,0)),0,VLOOKUP($B98,Atelier2!$C:$Q,I$1,FALSE))</f>
        <v>0</v>
      </c>
      <c r="J98" s="64" t="s">
        <v>251</v>
      </c>
      <c r="K98" s="72">
        <f>IF(ISNA(VLOOKUP($B98,Atelier3!$B:$P,K$1,0)),0,VLOOKUP($B98,Atelier3!$B:$P,K$1,FALSE))</f>
        <v>0</v>
      </c>
      <c r="L98" s="64"/>
      <c r="M98" s="78"/>
    </row>
    <row r="99" spans="1:13" x14ac:dyDescent="0.45">
      <c r="A99" s="3" t="s">
        <v>173</v>
      </c>
      <c r="B99" s="3" t="str">
        <f>Tableau117[[#This Row],[Noms ]]&amp;", "&amp;Tableau117[[#This Row],[Prénom ]]</f>
        <v>Lampron, Christian</v>
      </c>
      <c r="C99" s="1" t="s">
        <v>183</v>
      </c>
      <c r="D99" s="1" t="s">
        <v>184</v>
      </c>
      <c r="E99" s="15"/>
      <c r="F99" s="69"/>
      <c r="G99" s="72">
        <f>IF(ISNA(VLOOKUP($B99,Atelier1!$B:$Z,G$1,0)),0,VLOOKUP($B99,Atelier1!$B:$Z,G$1,FALSE))</f>
        <v>0</v>
      </c>
      <c r="H99" s="64"/>
      <c r="I99" s="72">
        <f>IF(ISNA(VLOOKUP($B99,Atelier2!$C:$Q,I$1,0)),0,VLOOKUP($B99,Atelier2!$C:$Q,I$1,FALSE))</f>
        <v>0</v>
      </c>
      <c r="J99" s="64"/>
      <c r="K99" s="72">
        <f>IF(ISNA(VLOOKUP($B99,Atelier3!$B:$P,K$1,0)),0,VLOOKUP($B99,Atelier3!$B:$P,K$1,FALSE))</f>
        <v>0</v>
      </c>
      <c r="L99" s="64" t="s">
        <v>251</v>
      </c>
      <c r="M99" s="78"/>
    </row>
    <row r="100" spans="1:13" hidden="1" x14ac:dyDescent="0.45">
      <c r="A100" s="3" t="s">
        <v>173</v>
      </c>
      <c r="B100" s="3" t="str">
        <f>Tableau117[[#This Row],[Noms ]]&amp;", "&amp;Tableau117[[#This Row],[Prénom ]]</f>
        <v>Veillette, Michèle</v>
      </c>
      <c r="C100" s="1" t="s">
        <v>181</v>
      </c>
      <c r="D100" s="1" t="s">
        <v>182</v>
      </c>
      <c r="E100" s="15"/>
      <c r="F100" s="69"/>
      <c r="G100" s="72">
        <f>IF(ISNA(VLOOKUP($B100,Atelier1!$B:$Z,G$1,0)),0,VLOOKUP($B100,Atelier1!$B:$Z,G$1,FALSE))</f>
        <v>0</v>
      </c>
      <c r="H100" s="64"/>
      <c r="I100" s="72">
        <f>IF(ISNA(VLOOKUP($B100,Atelier2!$C:$Q,I$1,0)),0,VLOOKUP($B100,Atelier2!$C:$Q,I$1,FALSE))</f>
        <v>0</v>
      </c>
      <c r="J100" s="64"/>
      <c r="K100" s="72">
        <f>IF(ISNA(VLOOKUP($B100,Atelier3!$B:$P,K$1,0)),0,VLOOKUP($B100,Atelier3!$B:$P,K$1,FALSE))</f>
        <v>0</v>
      </c>
      <c r="L100" s="64"/>
      <c r="M100" s="78"/>
    </row>
    <row r="101" spans="1:13" hidden="1" x14ac:dyDescent="0.45">
      <c r="A101" s="3" t="s">
        <v>104</v>
      </c>
      <c r="B101" s="3" t="str">
        <f>Tableau117[[#This Row],[Noms ]]&amp;", "&amp;Tableau117[[#This Row],[Prénom ]]</f>
        <v>Bélanger, Marcel</v>
      </c>
      <c r="C101" s="1" t="s">
        <v>105</v>
      </c>
      <c r="D101" s="1" t="s">
        <v>41</v>
      </c>
      <c r="E101" s="15"/>
      <c r="F101" s="69"/>
      <c r="G101" s="72">
        <f>IF(ISNA(VLOOKUP($B101,Atelier1!$B:$Z,G$1,0)),0,VLOOKUP($B101,Atelier1!$B:$Z,G$1,FALSE))</f>
        <v>0</v>
      </c>
      <c r="H101" s="64"/>
      <c r="I101" s="72">
        <f>IF(ISNA(VLOOKUP($B101,Atelier2!$C:$Q,I$1,0)),0,VLOOKUP($B101,Atelier2!$C:$Q,I$1,FALSE))</f>
        <v>0</v>
      </c>
      <c r="J101" s="64"/>
      <c r="K101" s="72">
        <f>IF(ISNA(VLOOKUP($B101,Atelier3!$B:$P,K$1,0)),0,VLOOKUP($B101,Atelier3!$B:$P,K$1,FALSE))</f>
        <v>0</v>
      </c>
      <c r="L101" s="64"/>
      <c r="M101" s="78"/>
    </row>
    <row r="102" spans="1:13" x14ac:dyDescent="0.45">
      <c r="A102" s="3" t="s">
        <v>104</v>
      </c>
      <c r="B102" s="3" t="str">
        <f>Tableau117[[#This Row],[Noms ]]&amp;", "&amp;Tableau117[[#This Row],[Prénom ]]</f>
        <v>Landry, René</v>
      </c>
      <c r="C102" s="1" t="s">
        <v>106</v>
      </c>
      <c r="D102" s="1" t="s">
        <v>107</v>
      </c>
      <c r="E102" s="15"/>
      <c r="F102" s="69"/>
      <c r="G102" s="72">
        <f>IF(ISNA(VLOOKUP($B102,Atelier1!$B:$Z,G$1,0)),0,VLOOKUP($B102,Atelier1!$B:$Z,G$1,FALSE))</f>
        <v>0</v>
      </c>
      <c r="H102" s="64"/>
      <c r="I102" s="72">
        <f>IF(ISNA(VLOOKUP($B102,Atelier2!$C:$Q,I$1,0)),0,VLOOKUP($B102,Atelier2!$C:$Q,I$1,FALSE))</f>
        <v>0</v>
      </c>
      <c r="J102" s="64"/>
      <c r="K102" s="72">
        <f>IF(ISNA(VLOOKUP($B102,Atelier3!$B:$P,K$1,0)),0,VLOOKUP($B102,Atelier3!$B:$P,K$1,FALSE))</f>
        <v>0</v>
      </c>
      <c r="L102" s="64" t="s">
        <v>251</v>
      </c>
      <c r="M102" s="78"/>
    </row>
    <row r="103" spans="1:13" hidden="1" x14ac:dyDescent="0.45">
      <c r="A103" s="3" t="s">
        <v>35</v>
      </c>
      <c r="B103" s="3" t="str">
        <f>Tableau117[[#This Row],[Noms ]]&amp;", "&amp;Tableau117[[#This Row],[Prénom ]]</f>
        <v>Caouette, Guy</v>
      </c>
      <c r="C103" s="1" t="s">
        <v>36</v>
      </c>
      <c r="D103" s="1" t="s">
        <v>37</v>
      </c>
      <c r="E103" s="15"/>
      <c r="F103" s="69" t="s">
        <v>251</v>
      </c>
      <c r="G103" s="72">
        <f>IF(ISNA(VLOOKUP($B103,Atelier1!$B:$Z,G$1,0)),0,VLOOKUP($B103,Atelier1!$B:$Z,G$1,FALSE))</f>
        <v>0</v>
      </c>
      <c r="H103" s="64"/>
      <c r="I103" s="72">
        <f>IF(ISNA(VLOOKUP($B103,Atelier2!$C:$Q,I$1,0)),0,VLOOKUP($B103,Atelier2!$C:$Q,I$1,FALSE))</f>
        <v>0</v>
      </c>
      <c r="J103" s="64"/>
      <c r="K103" s="72">
        <f>IF(ISNA(VLOOKUP($B103,Atelier3!$B:$P,K$1,0)),0,VLOOKUP($B103,Atelier3!$B:$P,K$1,FALSE))</f>
        <v>0</v>
      </c>
      <c r="L103" s="64"/>
      <c r="M103" s="78"/>
    </row>
    <row r="104" spans="1:13" hidden="1" x14ac:dyDescent="0.45">
      <c r="A104" s="3" t="s">
        <v>35</v>
      </c>
      <c r="B104" s="3" t="str">
        <f>Tableau117[[#This Row],[Noms ]]&amp;", "&amp;Tableau117[[#This Row],[Prénom ]]</f>
        <v>Deschênes, France</v>
      </c>
      <c r="C104" s="1" t="s">
        <v>42</v>
      </c>
      <c r="D104" s="1" t="s">
        <v>43</v>
      </c>
      <c r="E104" s="15"/>
      <c r="F104" s="69"/>
      <c r="G104" s="72">
        <f>IF(ISNA(VLOOKUP($B104,Atelier1!$B:$Z,G$1,0)),0,VLOOKUP($B104,Atelier1!$B:$Z,G$1,FALSE))</f>
        <v>0</v>
      </c>
      <c r="H104" s="64" t="s">
        <v>251</v>
      </c>
      <c r="I104" s="72" t="str">
        <f>IF(ISNA(VLOOKUP($B104,Atelier2!$C:$Q,I$1,0)),0,VLOOKUP($B104,Atelier2!$C:$Q,I$1,FALSE))</f>
        <v xml:space="preserve">fransou1966@hotmail.com; </v>
      </c>
      <c r="J104" s="64"/>
      <c r="K104" s="72">
        <f>IF(ISNA(VLOOKUP($B104,Atelier3!$B:$P,K$1,0)),0,VLOOKUP($B104,Atelier3!$B:$P,K$1,FALSE))</f>
        <v>0</v>
      </c>
      <c r="L104" s="64"/>
      <c r="M104" s="78"/>
    </row>
    <row r="105" spans="1:13" hidden="1" x14ac:dyDescent="0.45">
      <c r="A105" s="3" t="s">
        <v>35</v>
      </c>
      <c r="B105" s="3" t="str">
        <f>Tableau117[[#This Row],[Noms ]]&amp;", "&amp;Tableau117[[#This Row],[Prénom ]]</f>
        <v>Dubé, Marcel</v>
      </c>
      <c r="C105" s="1" t="s">
        <v>40</v>
      </c>
      <c r="D105" s="1" t="s">
        <v>41</v>
      </c>
      <c r="E105" s="15"/>
      <c r="F105" s="69"/>
      <c r="G105" s="72">
        <f>IF(ISNA(VLOOKUP($B105,Atelier1!$B:$Z,G$1,0)),0,VLOOKUP($B105,Atelier1!$B:$Z,G$1,FALSE))</f>
        <v>0</v>
      </c>
      <c r="H105" s="64"/>
      <c r="I105" s="72">
        <f>IF(ISNA(VLOOKUP($B105,Atelier2!$C:$Q,I$1,0)),0,VLOOKUP($B105,Atelier2!$C:$Q,I$1,FALSE))</f>
        <v>0</v>
      </c>
      <c r="J105" s="64"/>
      <c r="K105" s="72">
        <f>IF(ISNA(VLOOKUP($B105,Atelier3!$B:$P,K$1,0)),0,VLOOKUP($B105,Atelier3!$B:$P,K$1,FALSE))</f>
        <v>0</v>
      </c>
      <c r="L105" s="64"/>
      <c r="M105" s="78"/>
    </row>
    <row r="106" spans="1:13" hidden="1" x14ac:dyDescent="0.45">
      <c r="A106" s="3" t="s">
        <v>35</v>
      </c>
      <c r="B106" s="3" t="str">
        <f>Tableau117[[#This Row],[Noms ]]&amp;", "&amp;Tableau117[[#This Row],[Prénom ]]</f>
        <v>Durand, Madeleine</v>
      </c>
      <c r="C106" s="1" t="s">
        <v>38</v>
      </c>
      <c r="D106" s="1" t="s">
        <v>39</v>
      </c>
      <c r="E106" s="15"/>
      <c r="F106" s="69"/>
      <c r="G106" s="72">
        <f>IF(ISNA(VLOOKUP($B106,Atelier1!$B:$Z,G$1,0)),0,VLOOKUP($B106,Atelier1!$B:$Z,G$1,FALSE))</f>
        <v>0</v>
      </c>
      <c r="H106" s="64"/>
      <c r="I106" s="72">
        <f>IF(ISNA(VLOOKUP($B106,Atelier2!$C:$Q,I$1,0)),0,VLOOKUP($B106,Atelier2!$C:$Q,I$1,FALSE))</f>
        <v>0</v>
      </c>
      <c r="J106" s="64"/>
      <c r="K106" s="72">
        <f>IF(ISNA(VLOOKUP($B106,Atelier3!$B:$P,K$1,0)),0,VLOOKUP($B106,Atelier3!$B:$P,K$1,FALSE))</f>
        <v>0</v>
      </c>
      <c r="L106" s="64"/>
      <c r="M106" s="78"/>
    </row>
    <row r="107" spans="1:13" hidden="1" x14ac:dyDescent="0.45">
      <c r="A107" s="3" t="s">
        <v>215</v>
      </c>
      <c r="B107" s="3" t="str">
        <f>Tableau117[[#This Row],[Noms ]]&amp;", "&amp;Tableau117[[#This Row],[Prénom ]]</f>
        <v>Perreault, Francine</v>
      </c>
      <c r="C107" s="1" t="s">
        <v>218</v>
      </c>
      <c r="D107" s="1" t="s">
        <v>219</v>
      </c>
      <c r="E107" s="15"/>
      <c r="F107" s="69"/>
      <c r="G107" s="72">
        <f>IF(ISNA(VLOOKUP($B107,Atelier1!$B:$Z,G$1,0)),0,VLOOKUP($B107,Atelier1!$B:$Z,G$1,FALSE))</f>
        <v>0</v>
      </c>
      <c r="H107" s="64"/>
      <c r="I107" s="72">
        <f>IF(ISNA(VLOOKUP($B107,Atelier2!$C:$Q,I$1,0)),0,VLOOKUP($B107,Atelier2!$C:$Q,I$1,FALSE))</f>
        <v>0</v>
      </c>
      <c r="J107" s="64"/>
      <c r="K107" s="72">
        <f>IF(ISNA(VLOOKUP($B107,Atelier3!$B:$P,K$1,0)),0,VLOOKUP($B107,Atelier3!$B:$P,K$1,FALSE))</f>
        <v>0</v>
      </c>
      <c r="L107" s="64"/>
      <c r="M107" s="78"/>
    </row>
    <row r="108" spans="1:13" hidden="1" x14ac:dyDescent="0.45">
      <c r="A108" s="3" t="s">
        <v>215</v>
      </c>
      <c r="B108" s="3" t="str">
        <f>Tableau117[[#This Row],[Noms ]]&amp;", "&amp;Tableau117[[#This Row],[Prénom ]]</f>
        <v>Prévost, Gaétan</v>
      </c>
      <c r="C108" s="1" t="s">
        <v>216</v>
      </c>
      <c r="D108" s="1" t="s">
        <v>217</v>
      </c>
      <c r="E108" s="15"/>
      <c r="F108" s="69"/>
      <c r="G108" s="72">
        <f>IF(ISNA(VLOOKUP($B108,Atelier1!$B:$Z,G$1,0)),0,VLOOKUP($B108,Atelier1!$B:$Z,G$1,FALSE))</f>
        <v>0</v>
      </c>
      <c r="H108" s="64"/>
      <c r="I108" s="72">
        <f>IF(ISNA(VLOOKUP($B108,Atelier2!$C:$Q,I$1,0)),0,VLOOKUP($B108,Atelier2!$C:$Q,I$1,FALSE))</f>
        <v>0</v>
      </c>
      <c r="J108" s="64"/>
      <c r="K108" s="72">
        <f>IF(ISNA(VLOOKUP($B108,Atelier3!$B:$P,K$1,0)),0,VLOOKUP($B108,Atelier3!$B:$P,K$1,FALSE))</f>
        <v>0</v>
      </c>
      <c r="L108" s="64"/>
      <c r="M108" s="78"/>
    </row>
    <row r="109" spans="1:13" hidden="1" x14ac:dyDescent="0.45">
      <c r="A109" s="3" t="s">
        <v>206</v>
      </c>
      <c r="B109" s="3" t="str">
        <f>Tableau117[[#This Row],[Noms ]]&amp;", "&amp;Tableau117[[#This Row],[Prénom ]]</f>
        <v>Charette , Armand Jr.</v>
      </c>
      <c r="C109" s="1" t="s">
        <v>253</v>
      </c>
      <c r="D109" s="1" t="s">
        <v>209</v>
      </c>
      <c r="E109" s="15"/>
      <c r="F109" s="69"/>
      <c r="G109" s="72">
        <f>IF(ISNA(VLOOKUP($B109,Atelier1!$B:$Z,G$1,0)),0,VLOOKUP($B109,Atelier1!$B:$Z,G$1,FALSE))</f>
        <v>0</v>
      </c>
      <c r="H109" s="64"/>
      <c r="I109" s="72">
        <f>IF(ISNA(VLOOKUP($B109,Atelier2!$C:$Q,I$1,0)),0,VLOOKUP($B109,Atelier2!$C:$Q,I$1,FALSE))</f>
        <v>0</v>
      </c>
      <c r="J109" s="64"/>
      <c r="K109" s="72">
        <f>IF(ISNA(VLOOKUP($B109,Atelier3!$B:$P,K$1,0)),0,VLOOKUP($B109,Atelier3!$B:$P,K$1,FALSE))</f>
        <v>0</v>
      </c>
      <c r="L109" s="64"/>
      <c r="M109" s="78"/>
    </row>
    <row r="110" spans="1:13" hidden="1" x14ac:dyDescent="0.45">
      <c r="A110" s="3" t="s">
        <v>206</v>
      </c>
      <c r="B110" s="3" t="str">
        <f>Tableau117[[#This Row],[Noms ]]&amp;", "&amp;Tableau117[[#This Row],[Prénom ]]</f>
        <v>Lemieux, Natacha</v>
      </c>
      <c r="C110" s="1" t="s">
        <v>197</v>
      </c>
      <c r="D110" s="1" t="s">
        <v>211</v>
      </c>
      <c r="E110" s="15"/>
      <c r="F110" s="69" t="s">
        <v>251</v>
      </c>
      <c r="G110" s="72">
        <f>IF(ISNA(VLOOKUP($B110,Atelier1!$B:$Z,G$1,0)),0,VLOOKUP($B110,Atelier1!$B:$Z,G$1,FALSE))</f>
        <v>0</v>
      </c>
      <c r="H110" s="64"/>
      <c r="I110" s="72">
        <f>IF(ISNA(VLOOKUP($B110,Atelier2!$C:$Q,I$1,0)),0,VLOOKUP($B110,Atelier2!$C:$Q,I$1,FALSE))</f>
        <v>0</v>
      </c>
      <c r="J110" s="64"/>
      <c r="K110" s="72">
        <f>IF(ISNA(VLOOKUP($B110,Atelier3!$B:$P,K$1,0)),0,VLOOKUP($B110,Atelier3!$B:$P,K$1,FALSE))</f>
        <v>0</v>
      </c>
      <c r="L110" s="64"/>
      <c r="M110" s="78"/>
    </row>
    <row r="111" spans="1:13" hidden="1" x14ac:dyDescent="0.45">
      <c r="A111" s="3" t="s">
        <v>206</v>
      </c>
      <c r="B111" s="3" t="str">
        <f>Tableau117[[#This Row],[Noms ]]&amp;", "&amp;Tableau117[[#This Row],[Prénom ]]</f>
        <v>Lévesque, Anne</v>
      </c>
      <c r="C111" s="1" t="s">
        <v>186</v>
      </c>
      <c r="D111" s="1" t="s">
        <v>214</v>
      </c>
      <c r="E111" s="15"/>
      <c r="F111" s="69"/>
      <c r="G111" s="72">
        <f>IF(ISNA(VLOOKUP($B111,Atelier1!$B:$Z,G$1,0)),0,VLOOKUP($B111,Atelier1!$B:$Z,G$1,FALSE))</f>
        <v>0</v>
      </c>
      <c r="H111" s="64"/>
      <c r="I111" s="72">
        <f>IF(ISNA(VLOOKUP($B111,Atelier2!$C:$Q,I$1,0)),0,VLOOKUP($B111,Atelier2!$C:$Q,I$1,FALSE))</f>
        <v>0</v>
      </c>
      <c r="J111" s="64"/>
      <c r="K111" s="72">
        <f>IF(ISNA(VLOOKUP($B111,Atelier3!$B:$P,K$1,0)),0,VLOOKUP($B111,Atelier3!$B:$P,K$1,FALSE))</f>
        <v>0</v>
      </c>
      <c r="L111" s="64"/>
      <c r="M111" s="78"/>
    </row>
    <row r="112" spans="1:13" hidden="1" x14ac:dyDescent="0.45">
      <c r="A112" s="3" t="s">
        <v>206</v>
      </c>
      <c r="B112" s="3" t="str">
        <f>Tableau117[[#This Row],[Noms ]]&amp;", "&amp;Tableau117[[#This Row],[Prénom ]]</f>
        <v>Mcdonald, Normand</v>
      </c>
      <c r="C112" s="1" t="s">
        <v>212</v>
      </c>
      <c r="D112" s="1" t="s">
        <v>213</v>
      </c>
      <c r="E112" s="15"/>
      <c r="F112" s="69"/>
      <c r="G112" s="72">
        <f>IF(ISNA(VLOOKUP($B112,Atelier1!$B:$Z,G$1,0)),0,VLOOKUP($B112,Atelier1!$B:$Z,G$1,FALSE))</f>
        <v>0</v>
      </c>
      <c r="H112" s="64"/>
      <c r="I112" s="72">
        <f>IF(ISNA(VLOOKUP($B112,Atelier2!$C:$Q,I$1,0)),0,VLOOKUP($B112,Atelier2!$C:$Q,I$1,FALSE))</f>
        <v>0</v>
      </c>
      <c r="J112" s="64"/>
      <c r="K112" s="72">
        <f>IF(ISNA(VLOOKUP($B112,Atelier3!$B:$P,K$1,0)),0,VLOOKUP($B112,Atelier3!$B:$P,K$1,FALSE))</f>
        <v>0</v>
      </c>
      <c r="L112" s="64"/>
      <c r="M112" s="78"/>
    </row>
    <row r="113" spans="1:13" hidden="1" x14ac:dyDescent="0.45">
      <c r="A113" s="10" t="s">
        <v>206</v>
      </c>
      <c r="B113" s="10" t="str">
        <f>Tableau117[[#This Row],[Noms ]]&amp;", "&amp;Tableau117[[#This Row],[Prénom ]]</f>
        <v>Simard, Sylvie</v>
      </c>
      <c r="C113" s="11" t="s">
        <v>207</v>
      </c>
      <c r="D113" s="11" t="s">
        <v>208</v>
      </c>
      <c r="E113" s="38">
        <v>1</v>
      </c>
      <c r="F113" s="69"/>
      <c r="G113" s="52">
        <f>IF(ISNA(VLOOKUP($B113,Atelier1!$B:$Z,G$1,0)),0,VLOOKUP($B113,Atelier1!$B:$Z,G$1,FALSE))</f>
        <v>0</v>
      </c>
      <c r="H113" s="65" t="s">
        <v>74</v>
      </c>
      <c r="I113" s="52" t="str">
        <f>IF(ISNA(VLOOKUP($B113,Atelier2!$C:$Q,I$1,0)),0,VLOOKUP($B113,Atelier2!$C:$Q,I$1,FALSE))</f>
        <v>secretaire@lions7iles.ca</v>
      </c>
      <c r="J113" s="64"/>
      <c r="K113" s="52">
        <f>IF(ISNA(VLOOKUP($B113,Atelier3!$B:$P,K$1,0)),0,VLOOKUP($B113,Atelier3!$B:$P,K$1,FALSE))</f>
        <v>0</v>
      </c>
      <c r="L113" s="64"/>
      <c r="M113" s="78"/>
    </row>
    <row r="114" spans="1:13" hidden="1" x14ac:dyDescent="0.45">
      <c r="A114" s="10" t="s">
        <v>206</v>
      </c>
      <c r="B114" s="10" t="str">
        <f>Tableau117[[#This Row],[Noms ]]&amp;", "&amp;Tableau117[[#This Row],[Prénom ]]</f>
        <v>Tremblay, Louis</v>
      </c>
      <c r="C114" s="11" t="s">
        <v>119</v>
      </c>
      <c r="D114" s="11" t="s">
        <v>210</v>
      </c>
      <c r="E114" s="38">
        <v>1</v>
      </c>
      <c r="F114" s="69" t="s">
        <v>57</v>
      </c>
      <c r="G114" s="52">
        <f>IF(ISNA(VLOOKUP($B114,Atelier1!$B:$Z,G$1,0)),0,VLOOKUP($B114,Atelier1!$B:$Z,G$1,FALSE))</f>
        <v>0</v>
      </c>
      <c r="H114" s="64"/>
      <c r="I114" s="52">
        <f>IF(ISNA(VLOOKUP($B114,Atelier2!$C:$Q,I$1,0)),0,VLOOKUP($B114,Atelier2!$C:$Q,I$1,FALSE))</f>
        <v>0</v>
      </c>
      <c r="J114" s="64"/>
      <c r="K114" s="52">
        <f>IF(ISNA(VLOOKUP($B114,Atelier3!$B:$P,K$1,0)),0,VLOOKUP($B114,Atelier3!$B:$P,K$1,FALSE))</f>
        <v>0</v>
      </c>
      <c r="L114" s="64"/>
      <c r="M114" s="78"/>
    </row>
    <row r="115" spans="1:13" hidden="1" x14ac:dyDescent="0.45">
      <c r="A115" s="3" t="s">
        <v>224</v>
      </c>
      <c r="B115" s="3" t="str">
        <f>Tableau117[[#This Row],[Noms ]]&amp;", "&amp;Tableau117[[#This Row],[Prénom ]]</f>
        <v>Arsenault, Paulette</v>
      </c>
      <c r="C115" s="1" t="s">
        <v>226</v>
      </c>
      <c r="D115" s="1" t="s">
        <v>227</v>
      </c>
      <c r="E115" s="15"/>
      <c r="F115" s="69"/>
      <c r="G115" s="72">
        <f>IF(ISNA(VLOOKUP($B115,Atelier1!$B:$Z,G$1,0)),0,VLOOKUP($B115,Atelier1!$B:$Z,G$1,FALSE))</f>
        <v>0</v>
      </c>
      <c r="H115" s="64"/>
      <c r="I115" s="72" t="str">
        <f>IF(ISNA(VLOOKUP($B115,Atelier2!$C:$Q,I$1,0)),0,VLOOKUP($B115,Atelier2!$C:$Q,I$1,FALSE))</f>
        <v>p.arseno115@hotmail.ca</v>
      </c>
      <c r="J115" s="64"/>
      <c r="K115" s="72">
        <f>IF(ISNA(VLOOKUP($B115,Atelier3!$B:$P,K$1,0)),0,VLOOKUP($B115,Atelier3!$B:$P,K$1,FALSE))</f>
        <v>0</v>
      </c>
      <c r="L115" s="64"/>
      <c r="M115" s="78"/>
    </row>
    <row r="116" spans="1:13" hidden="1" x14ac:dyDescent="0.45">
      <c r="A116" s="3" t="s">
        <v>224</v>
      </c>
      <c r="B116" s="3" t="str">
        <f>Tableau117[[#This Row],[Noms ]]&amp;", "&amp;Tableau117[[#This Row],[Prénom ]]</f>
        <v>Bernier, Nathalie</v>
      </c>
      <c r="C116" s="1" t="s">
        <v>231</v>
      </c>
      <c r="D116" s="1" t="s">
        <v>136</v>
      </c>
      <c r="E116" s="15"/>
      <c r="F116" s="68" t="s">
        <v>251</v>
      </c>
      <c r="G116" s="71">
        <f>IF(ISNA(VLOOKUP($B116,Atelier1!$B:$Z,G$1,0)),0,VLOOKUP($B116,Atelier1!$B:$Z,G$1,FALSE))</f>
        <v>0</v>
      </c>
      <c r="H116" s="64"/>
      <c r="I116" s="71">
        <f>IF(ISNA(VLOOKUP($B116,Atelier2!$C:$Q,I$1,0)),0,VLOOKUP($B116,Atelier2!$C:$Q,I$1,FALSE))</f>
        <v>0</v>
      </c>
      <c r="J116" s="64"/>
      <c r="K116" s="71">
        <f>IF(ISNA(VLOOKUP($B116,Atelier3!$B:$P,K$1,0)),0,VLOOKUP($B116,Atelier3!$B:$P,K$1,FALSE))</f>
        <v>0</v>
      </c>
      <c r="L116" s="64"/>
      <c r="M116" s="77"/>
    </row>
    <row r="117" spans="1:13" hidden="1" x14ac:dyDescent="0.45">
      <c r="A117" s="3" t="s">
        <v>224</v>
      </c>
      <c r="B117" s="3" t="str">
        <f>Tableau117[[#This Row],[Noms ]]&amp;", "&amp;Tableau117[[#This Row],[Prénom ]]</f>
        <v>Dubé, Simon</v>
      </c>
      <c r="C117" s="1" t="s">
        <v>40</v>
      </c>
      <c r="D117" s="1" t="s">
        <v>157</v>
      </c>
      <c r="E117" s="15"/>
      <c r="F117" s="69"/>
      <c r="G117" s="72">
        <f>IF(ISNA(VLOOKUP($B117,Atelier1!$B:$Z,G$1,0)),0,VLOOKUP($B117,Atelier1!$B:$Z,G$1,FALSE))</f>
        <v>0</v>
      </c>
      <c r="H117" s="64"/>
      <c r="I117" s="72">
        <f>IF(ISNA(VLOOKUP($B117,Atelier2!$C:$Q,I$1,0)),0,VLOOKUP($B117,Atelier2!$C:$Q,I$1,FALSE))</f>
        <v>0</v>
      </c>
      <c r="J117" s="64"/>
      <c r="K117" s="72">
        <f>IF(ISNA(VLOOKUP($B117,Atelier3!$B:$P,K$1,0)),0,VLOOKUP($B117,Atelier3!$B:$P,K$1,FALSE))</f>
        <v>0</v>
      </c>
      <c r="L117" s="64"/>
      <c r="M117" s="78"/>
    </row>
    <row r="118" spans="1:13" hidden="1" x14ac:dyDescent="0.45">
      <c r="A118" s="3" t="s">
        <v>224</v>
      </c>
      <c r="B118" s="3" t="str">
        <f>Tableau117[[#This Row],[Noms ]]&amp;", "&amp;Tableau117[[#This Row],[Prénom ]]</f>
        <v>Gagné, Steve</v>
      </c>
      <c r="C118" s="1" t="s">
        <v>29</v>
      </c>
      <c r="D118" s="1" t="s">
        <v>229</v>
      </c>
      <c r="E118" s="15"/>
      <c r="F118" s="69"/>
      <c r="G118" s="72">
        <f>IF(ISNA(VLOOKUP($B118,Atelier1!$B:$Z,G$1,0)),0,VLOOKUP($B118,Atelier1!$B:$Z,G$1,FALSE))</f>
        <v>0</v>
      </c>
      <c r="H118" s="64"/>
      <c r="I118" s="72">
        <f>IF(ISNA(VLOOKUP($B118,Atelier2!$C:$Q,I$1,0)),0,VLOOKUP($B118,Atelier2!$C:$Q,I$1,FALSE))</f>
        <v>0</v>
      </c>
      <c r="J118" s="64"/>
      <c r="K118" s="72">
        <f>IF(ISNA(VLOOKUP($B118,Atelier3!$B:$P,K$1,0)),0,VLOOKUP($B118,Atelier3!$B:$P,K$1,FALSE))</f>
        <v>0</v>
      </c>
      <c r="L118" s="64"/>
      <c r="M118" s="78"/>
    </row>
    <row r="119" spans="1:13" hidden="1" x14ac:dyDescent="0.45">
      <c r="A119" s="10" t="s">
        <v>224</v>
      </c>
      <c r="B119" s="10" t="str">
        <f>Tableau117[[#This Row],[Noms ]]&amp;", "&amp;Tableau117[[#This Row],[Prénom ]]</f>
        <v>Julien, Francine</v>
      </c>
      <c r="C119" s="11" t="s">
        <v>225</v>
      </c>
      <c r="D119" s="11" t="s">
        <v>219</v>
      </c>
      <c r="E119" s="38">
        <v>1</v>
      </c>
      <c r="F119" s="69"/>
      <c r="G119" s="52">
        <f>IF(ISNA(VLOOKUP($B119,Atelier1!$B:$Z,G$1,0)),0,VLOOKUP($B119,Atelier1!$B:$Z,G$1,FALSE))</f>
        <v>0</v>
      </c>
      <c r="H119" s="64"/>
      <c r="I119" s="52" t="str">
        <f>IF(ISNA(VLOOKUP($B119,Atelier2!$C:$Q,I$1,0)),0,VLOOKUP($B119,Atelier2!$C:$Q,I$1,FALSE))</f>
        <v>fjulien@telus.net</v>
      </c>
      <c r="J119" s="64"/>
      <c r="K119" s="52">
        <f>IF(ISNA(VLOOKUP($B119,Atelier3!$B:$P,K$1,0)),0,VLOOKUP($B119,Atelier3!$B:$P,K$1,FALSE))</f>
        <v>0</v>
      </c>
      <c r="L119" s="64"/>
      <c r="M119" s="78"/>
    </row>
    <row r="120" spans="1:13" hidden="1" x14ac:dyDescent="0.45">
      <c r="A120" s="3" t="s">
        <v>224</v>
      </c>
      <c r="B120" s="3" t="str">
        <f>Tableau117[[#This Row],[Noms ]]&amp;", "&amp;Tableau117[[#This Row],[Prénom ]]</f>
        <v>Lévesque, July</v>
      </c>
      <c r="C120" s="1" t="s">
        <v>186</v>
      </c>
      <c r="D120" s="1" t="s">
        <v>230</v>
      </c>
      <c r="E120" s="15"/>
      <c r="F120" s="69"/>
      <c r="G120" s="72">
        <f>IF(ISNA(VLOOKUP($B120,Atelier1!$B:$Z,G$1,0)),0,VLOOKUP($B120,Atelier1!$B:$Z,G$1,FALSE))</f>
        <v>0</v>
      </c>
      <c r="H120" s="64"/>
      <c r="I120" s="72">
        <f>IF(ISNA(VLOOKUP($B120,Atelier2!$C:$Q,I$1,0)),0,VLOOKUP($B120,Atelier2!$C:$Q,I$1,FALSE))</f>
        <v>0</v>
      </c>
      <c r="J120" s="64" t="s">
        <v>251</v>
      </c>
      <c r="K120" s="72">
        <f>IF(ISNA(VLOOKUP($B120,Atelier3!$B:$P,K$1,0)),0,VLOOKUP($B120,Atelier3!$B:$P,K$1,FALSE))</f>
        <v>0</v>
      </c>
      <c r="L120" s="64"/>
      <c r="M120" s="78"/>
    </row>
    <row r="121" spans="1:13" x14ac:dyDescent="0.45">
      <c r="A121" s="10" t="s">
        <v>224</v>
      </c>
      <c r="B121" s="10" t="str">
        <f>Tableau117[[#This Row],[Noms ]]&amp;", "&amp;Tableau117[[#This Row],[Prénom ]]</f>
        <v>Ouellet, Diane</v>
      </c>
      <c r="C121" s="11" t="s">
        <v>83</v>
      </c>
      <c r="D121" s="11" t="s">
        <v>34</v>
      </c>
      <c r="E121" s="38">
        <v>1</v>
      </c>
      <c r="F121" s="69"/>
      <c r="G121" s="52">
        <f>IF(ISNA(VLOOKUP($B121,Atelier1!$B:$Z,G$1,0)),0,VLOOKUP($B121,Atelier1!$B:$Z,G$1,FALSE))</f>
        <v>0</v>
      </c>
      <c r="H121" s="64"/>
      <c r="I121" s="52">
        <f>IF(ISNA(VLOOKUP($B121,Atelier2!$C:$Q,I$1,0)),0,VLOOKUP($B121,Atelier2!$C:$Q,I$1,FALSE))</f>
        <v>0</v>
      </c>
      <c r="J121" s="64"/>
      <c r="K121" s="52">
        <f>IF(ISNA(VLOOKUP($B121,Atelier3!$B:$P,K$1,0)),0,VLOOKUP($B121,Atelier3!$B:$P,K$1,FALSE))</f>
        <v>0</v>
      </c>
      <c r="L121" s="65" t="s">
        <v>74</v>
      </c>
      <c r="M121" s="78"/>
    </row>
    <row r="122" spans="1:13" hidden="1" x14ac:dyDescent="0.45">
      <c r="A122" s="10" t="s">
        <v>224</v>
      </c>
      <c r="B122" s="10" t="str">
        <f>Tableau117[[#This Row],[Noms ]]&amp;", "&amp;Tableau117[[#This Row],[Prénom ]]</f>
        <v>Parent, Marc</v>
      </c>
      <c r="C122" s="11" t="s">
        <v>228</v>
      </c>
      <c r="D122" s="11" t="s">
        <v>205</v>
      </c>
      <c r="E122" s="38">
        <v>1</v>
      </c>
      <c r="F122" s="69"/>
      <c r="G122" s="52">
        <f>IF(ISNA(VLOOKUP($B122,Atelier1!$B:$Z,G$1,0)),0,VLOOKUP($B122,Atelier1!$B:$Z,G$1,FALSE))</f>
        <v>0</v>
      </c>
      <c r="H122" s="64"/>
      <c r="I122" s="52">
        <f>IF(ISNA(VLOOKUP($B122,Atelier2!$C:$Q,I$1,0)),0,VLOOKUP($B122,Atelier2!$C:$Q,I$1,FALSE))</f>
        <v>0</v>
      </c>
      <c r="J122" s="64" t="s">
        <v>57</v>
      </c>
      <c r="K122" s="52">
        <f>IF(ISNA(VLOOKUP($B122,Atelier3!$B:$P,K$1,0)),0,VLOOKUP($B122,Atelier3!$B:$P,K$1,FALSE))</f>
        <v>0</v>
      </c>
      <c r="L122" s="64"/>
      <c r="M122" s="78"/>
    </row>
    <row r="123" spans="1:13" hidden="1" x14ac:dyDescent="0.45">
      <c r="A123" s="10" t="s">
        <v>52</v>
      </c>
      <c r="B123" s="10" t="str">
        <f>Tableau117[[#This Row],[Noms ]]&amp;", "&amp;Tableau117[[#This Row],[Prénom ]]</f>
        <v>Fournier, Édouard</v>
      </c>
      <c r="C123" s="11" t="s">
        <v>54</v>
      </c>
      <c r="D123" s="11" t="s">
        <v>56</v>
      </c>
      <c r="E123" s="38">
        <v>1</v>
      </c>
      <c r="F123" s="69"/>
      <c r="G123" s="52">
        <f>IF(ISNA(VLOOKUP($B123,Atelier1!$B:$Z,G$1,0)),0,VLOOKUP($B123,Atelier1!$B:$Z,G$1,FALSE))</f>
        <v>0</v>
      </c>
      <c r="H123" s="64"/>
      <c r="I123" s="52">
        <f>IF(ISNA(VLOOKUP($B123,Atelier2!$C:$Q,I$1,0)),0,VLOOKUP($B123,Atelier2!$C:$Q,I$1,FALSE))</f>
        <v>0</v>
      </c>
      <c r="J123" s="64"/>
      <c r="K123" s="52">
        <f>IF(ISNA(VLOOKUP($B123,Atelier3!$B:$P,K$1,0)),0,VLOOKUP($B123,Atelier3!$B:$P,K$1,FALSE))</f>
        <v>0</v>
      </c>
      <c r="L123" s="64"/>
      <c r="M123" s="78"/>
    </row>
    <row r="124" spans="1:13" x14ac:dyDescent="0.45">
      <c r="A124" s="3" t="s">
        <v>52</v>
      </c>
      <c r="B124" s="3" t="str">
        <f>Tableau117[[#This Row],[Noms ]]&amp;", "&amp;Tableau117[[#This Row],[Prénom ]]</f>
        <v>Fournier, Émélie</v>
      </c>
      <c r="C124" s="1" t="s">
        <v>54</v>
      </c>
      <c r="D124" s="1" t="s">
        <v>55</v>
      </c>
      <c r="E124" s="40"/>
      <c r="F124" s="69"/>
      <c r="G124" s="72">
        <f>IF(ISNA(VLOOKUP($B124,Atelier1!$B:$Z,G$1,0)),0,VLOOKUP($B124,Atelier1!$B:$Z,G$1,FALSE))</f>
        <v>0</v>
      </c>
      <c r="H124" s="64"/>
      <c r="I124" s="72">
        <f>IF(ISNA(VLOOKUP($B124,Atelier2!$C:$Q,I$1,0)),0,VLOOKUP($B124,Atelier2!$C:$Q,I$1,FALSE))</f>
        <v>0</v>
      </c>
      <c r="J124" s="64"/>
      <c r="K124" s="72">
        <f>IF(ISNA(VLOOKUP($B124,Atelier3!$B:$P,K$1,0)),0,VLOOKUP($B124,Atelier3!$B:$P,K$1,FALSE))</f>
        <v>0</v>
      </c>
      <c r="L124" s="64" t="s">
        <v>251</v>
      </c>
      <c r="M124" s="78"/>
    </row>
    <row r="125" spans="1:13" hidden="1" x14ac:dyDescent="0.45">
      <c r="A125" s="3" t="s">
        <v>52</v>
      </c>
      <c r="B125" s="3" t="str">
        <f>Tableau117[[#This Row],[Noms ]]&amp;", "&amp;Tableau117[[#This Row],[Prénom ]]</f>
        <v>Fradette, Geneviève</v>
      </c>
      <c r="C125" s="1" t="s">
        <v>58</v>
      </c>
      <c r="D125" s="1" t="s">
        <v>59</v>
      </c>
      <c r="E125" s="15"/>
      <c r="F125" s="69"/>
      <c r="G125" s="72">
        <f>IF(ISNA(VLOOKUP($B125,Atelier1!$B:$Z,G$1,0)),0,VLOOKUP($B125,Atelier1!$B:$Z,G$1,FALSE))</f>
        <v>0</v>
      </c>
      <c r="H125" s="64" t="s">
        <v>251</v>
      </c>
      <c r="I125" s="72" t="str">
        <f>IF(ISNA(VLOOKUP($B125,Atelier2!$C:$Q,I$1,0)),0,VLOOKUP($B125,Atelier2!$C:$Q,I$1,FALSE))</f>
        <v>doucelune@hotmail.com</v>
      </c>
      <c r="J125" s="64"/>
      <c r="K125" s="72">
        <f>IF(ISNA(VLOOKUP($B125,Atelier3!$B:$P,K$1,0)),0,VLOOKUP($B125,Atelier3!$B:$P,K$1,FALSE))</f>
        <v>0</v>
      </c>
      <c r="L125" s="64"/>
      <c r="M125" s="78"/>
    </row>
    <row r="126" spans="1:13" hidden="1" x14ac:dyDescent="0.45">
      <c r="A126" s="3" t="s">
        <v>52</v>
      </c>
      <c r="B126" s="3" t="str">
        <f>Tableau117[[#This Row],[Noms ]]&amp;", "&amp;Tableau117[[#This Row],[Prénom ]]</f>
        <v>Gagnon, Huguette</v>
      </c>
      <c r="C126" s="1" t="s">
        <v>49</v>
      </c>
      <c r="D126" s="1" t="s">
        <v>53</v>
      </c>
      <c r="E126" s="15"/>
      <c r="F126" s="69"/>
      <c r="G126" s="72">
        <f>IF(ISNA(VLOOKUP($B126,Atelier1!$B:$Z,G$1,0)),0,VLOOKUP($B126,Atelier1!$B:$Z,G$1,FALSE))</f>
        <v>0</v>
      </c>
      <c r="H126" s="64"/>
      <c r="I126" s="72">
        <f>IF(ISNA(VLOOKUP($B126,Atelier2!$C:$Q,I$1,0)),0,VLOOKUP($B126,Atelier2!$C:$Q,I$1,FALSE))</f>
        <v>0</v>
      </c>
      <c r="J126" s="64"/>
      <c r="K126" s="72">
        <f>IF(ISNA(VLOOKUP($B126,Atelier3!$B:$P,K$1,0)),0,VLOOKUP($B126,Atelier3!$B:$P,K$1,FALSE))</f>
        <v>0</v>
      </c>
      <c r="L126" s="64"/>
      <c r="M126" s="78"/>
    </row>
    <row r="127" spans="1:13" ht="14.65" thickBot="1" x14ac:dyDescent="0.5">
      <c r="A127" s="3" t="s">
        <v>232</v>
      </c>
      <c r="B127" s="3" t="str">
        <f>Tableau117[[#This Row],[Noms ]]&amp;", "&amp;Tableau117[[#This Row],[Prénom ]]</f>
        <v>Chouinard, Jeanne D'arc</v>
      </c>
      <c r="C127" s="1" t="s">
        <v>235</v>
      </c>
      <c r="D127" s="1" t="s">
        <v>236</v>
      </c>
      <c r="E127" s="15"/>
      <c r="F127" s="69"/>
      <c r="G127" s="72">
        <f>IF(ISNA(VLOOKUP($B127,Atelier1!$B:$Z,G$1,0)),0,VLOOKUP($B127,Atelier1!$B:$Z,G$1,FALSE))</f>
        <v>0</v>
      </c>
      <c r="H127" s="64"/>
      <c r="I127" s="72">
        <f>IF(ISNA(VLOOKUP($B127,Atelier2!$C:$Q,I$1,0)),0,VLOOKUP($B127,Atelier2!$C:$Q,I$1,FALSE))</f>
        <v>0</v>
      </c>
      <c r="J127" s="64"/>
      <c r="K127" s="72">
        <f>IF(ISNA(VLOOKUP($B127,Atelier3!$B:$P,K$1,0)),0,VLOOKUP($B127,Atelier3!$B:$P,K$1,FALSE))</f>
        <v>0</v>
      </c>
      <c r="L127" s="64" t="s">
        <v>251</v>
      </c>
      <c r="M127" s="78"/>
    </row>
    <row r="128" spans="1:13" ht="14.65" hidden="1" thickBot="1" x14ac:dyDescent="0.5">
      <c r="A128" s="3" t="s">
        <v>232</v>
      </c>
      <c r="B128" s="3" t="str">
        <f>Tableau117[[#This Row],[Noms ]]&amp;", "&amp;Tableau117[[#This Row],[Prénom ]]</f>
        <v>Gagnon, Audrey</v>
      </c>
      <c r="C128" s="1" t="s">
        <v>49</v>
      </c>
      <c r="D128" s="1" t="s">
        <v>237</v>
      </c>
      <c r="E128" s="15"/>
      <c r="F128" s="69" t="s">
        <v>251</v>
      </c>
      <c r="G128" s="72">
        <f>IF(ISNA(VLOOKUP($B128,Atelier1!$B:$Z,G$1,0)),0,VLOOKUP($B128,Atelier1!$B:$Z,G$1,FALSE))</f>
        <v>0</v>
      </c>
      <c r="H128" s="64"/>
      <c r="I128" s="72">
        <f>IF(ISNA(VLOOKUP($B128,Atelier2!$C:$Q,I$1,0)),0,VLOOKUP($B128,Atelier2!$C:$Q,I$1,FALSE))</f>
        <v>0</v>
      </c>
      <c r="J128" s="64"/>
      <c r="K128" s="72">
        <f>IF(ISNA(VLOOKUP($B128,Atelier3!$B:$P,K$1,0)),0,VLOOKUP($B128,Atelier3!$B:$P,K$1,FALSE))</f>
        <v>0</v>
      </c>
      <c r="L128" s="64"/>
      <c r="M128" s="78"/>
    </row>
    <row r="129" spans="1:13" ht="14.65" hidden="1" thickBot="1" x14ac:dyDescent="0.5">
      <c r="A129" s="3" t="s">
        <v>232</v>
      </c>
      <c r="B129" s="3" t="str">
        <f>Tableau117[[#This Row],[Noms ]]&amp;", "&amp;Tableau117[[#This Row],[Prénom ]]</f>
        <v>Lévesque, Jules</v>
      </c>
      <c r="C129" s="1" t="s">
        <v>186</v>
      </c>
      <c r="D129" s="1" t="s">
        <v>233</v>
      </c>
      <c r="E129" s="15"/>
      <c r="F129" s="69"/>
      <c r="G129" s="72">
        <f>IF(ISNA(VLOOKUP($B129,Atelier1!$B:$Z,G$1,0)),0,VLOOKUP($B129,Atelier1!$B:$Z,G$1,FALSE))</f>
        <v>0</v>
      </c>
      <c r="H129" s="64" t="s">
        <v>251</v>
      </c>
      <c r="I129" s="72" t="str">
        <f>IF(ISNA(VLOOKUP($B129,Atelier2!$C:$Q,I$1,0)),0,VLOOKUP($B129,Atelier2!$C:$Q,I$1,FALSE))</f>
        <v xml:space="preserve">levlav@videotron.ca; </v>
      </c>
      <c r="J129" s="64"/>
      <c r="K129" s="72">
        <f>IF(ISNA(VLOOKUP($B129,Atelier3!$B:$P,K$1,0)),0,VLOOKUP($B129,Atelier3!$B:$P,K$1,FALSE))</f>
        <v>0</v>
      </c>
      <c r="L129" s="64"/>
      <c r="M129" s="78"/>
    </row>
    <row r="130" spans="1:13" ht="14.65" hidden="1" thickBot="1" x14ac:dyDescent="0.5">
      <c r="A130" s="3" t="s">
        <v>232</v>
      </c>
      <c r="B130" s="3" t="str">
        <f>Tableau117[[#This Row],[Noms ]]&amp;", "&amp;Tableau117[[#This Row],[Prénom ]]</f>
        <v>Pelletier, Rémi</v>
      </c>
      <c r="C130" s="1" t="s">
        <v>238</v>
      </c>
      <c r="D130" s="1" t="s">
        <v>239</v>
      </c>
      <c r="E130" s="15"/>
      <c r="F130" s="69"/>
      <c r="G130" s="72">
        <f>IF(ISNA(VLOOKUP($B130,Atelier1!$B:$Z,G$1,0)),0,VLOOKUP($B130,Atelier1!$B:$Z,G$1,FALSE))</f>
        <v>0</v>
      </c>
      <c r="H130" s="64"/>
      <c r="I130" s="72">
        <f>IF(ISNA(VLOOKUP($B130,Atelier2!$C:$Q,I$1,0)),0,VLOOKUP($B130,Atelier2!$C:$Q,I$1,FALSE))</f>
        <v>0</v>
      </c>
      <c r="J130" s="64"/>
      <c r="K130" s="72">
        <f>IF(ISNA(VLOOKUP($B130,Atelier3!$B:$P,K$1,0)),0,VLOOKUP($B130,Atelier3!$B:$P,K$1,FALSE))</f>
        <v>0</v>
      </c>
      <c r="L130" s="64"/>
      <c r="M130" s="78"/>
    </row>
    <row r="131" spans="1:13" ht="14.65" hidden="1" thickBot="1" x14ac:dyDescent="0.5">
      <c r="A131" s="3" t="s">
        <v>232</v>
      </c>
      <c r="B131" s="3" t="str">
        <f>Tableau117[[#This Row],[Noms ]]&amp;", "&amp;Tableau117[[#This Row],[Prénom ]]</f>
        <v>Soucy, Kathleen</v>
      </c>
      <c r="C131" s="1" t="s">
        <v>167</v>
      </c>
      <c r="D131" s="1" t="s">
        <v>234</v>
      </c>
      <c r="E131" s="15"/>
      <c r="F131" s="69"/>
      <c r="G131" s="72">
        <f>IF(ISNA(VLOOKUP($B131,Atelier1!$B:$Z,G$1,0)),0,VLOOKUP($B131,Atelier1!$B:$Z,G$1,FALSE))</f>
        <v>0</v>
      </c>
      <c r="H131" s="64"/>
      <c r="I131" s="72">
        <f>IF(ISNA(VLOOKUP($B131,Atelier2!$C:$Q,I$1,0)),0,VLOOKUP($B131,Atelier2!$C:$Q,I$1,FALSE))</f>
        <v>0</v>
      </c>
      <c r="J131" s="64"/>
      <c r="K131" s="72">
        <f>IF(ISNA(VLOOKUP($B131,Atelier3!$B:$P,K$1,0)),0,VLOOKUP($B131,Atelier3!$B:$P,K$1,FALSE))</f>
        <v>0</v>
      </c>
      <c r="L131" s="64"/>
      <c r="M131" s="78"/>
    </row>
    <row r="132" spans="1:13" ht="14.65" hidden="1" thickBot="1" x14ac:dyDescent="0.5">
      <c r="A132" s="3" t="s">
        <v>13</v>
      </c>
      <c r="B132" s="3" t="str">
        <f>Tableau117[[#This Row],[Noms ]]&amp;", "&amp;Tableau117[[#This Row],[Prénom ]]</f>
        <v>Claireaux, Valérie</v>
      </c>
      <c r="C132" s="1" t="s">
        <v>14</v>
      </c>
      <c r="D132" s="1" t="s">
        <v>15</v>
      </c>
      <c r="E132" s="15"/>
      <c r="F132" s="69" t="s">
        <v>251</v>
      </c>
      <c r="G132" s="72">
        <f>IF(ISNA(VLOOKUP($B132,Atelier1!$B:$Z,G$1,0)),0,VLOOKUP($B132,Atelier1!$B:$Z,G$1,FALSE))</f>
        <v>0</v>
      </c>
      <c r="H132" s="64"/>
      <c r="I132" s="72">
        <f>IF(ISNA(VLOOKUP($B132,Atelier2!$C:$Q,I$1,0)),0,VLOOKUP($B132,Atelier2!$C:$Q,I$1,FALSE))</f>
        <v>0</v>
      </c>
      <c r="J132" s="64"/>
      <c r="K132" s="72">
        <f>IF(ISNA(VLOOKUP($B132,Atelier3!$B:$P,K$1,0)),0,VLOOKUP($B132,Atelier3!$B:$P,K$1,FALSE))</f>
        <v>0</v>
      </c>
      <c r="L132" s="64"/>
      <c r="M132" s="78"/>
    </row>
    <row r="133" spans="1:13" ht="14.65" hidden="1" thickBot="1" x14ac:dyDescent="0.5">
      <c r="A133" s="3" t="s">
        <v>13</v>
      </c>
      <c r="B133" s="3" t="str">
        <f>Tableau117[[#This Row],[Noms ]]&amp;", "&amp;Tableau117[[#This Row],[Prénom ]]</f>
        <v>Lapaix, Corinne</v>
      </c>
      <c r="C133" s="1" t="s">
        <v>18</v>
      </c>
      <c r="D133" s="1" t="s">
        <v>19</v>
      </c>
      <c r="E133" s="15"/>
      <c r="F133" s="69"/>
      <c r="G133" s="72">
        <f>IF(ISNA(VLOOKUP($B133,Atelier1!$B:$Z,G$1,0)),0,VLOOKUP($B133,Atelier1!$B:$Z,G$1,FALSE))</f>
        <v>0</v>
      </c>
      <c r="H133" s="64" t="s">
        <v>251</v>
      </c>
      <c r="I133" s="72" t="str">
        <f>IF(ISNA(VLOOKUP($B133,Atelier2!$C:$Q,I$1,0)),0,VLOOKUP($B133,Atelier2!$C:$Q,I$1,FALSE))</f>
        <v>corinne.lapaix@cheznoo.net;</v>
      </c>
      <c r="J133" s="64"/>
      <c r="K133" s="72">
        <f>IF(ISNA(VLOOKUP($B133,Atelier3!$B:$P,K$1,0)),0,VLOOKUP($B133,Atelier3!$B:$P,K$1,FALSE))</f>
        <v>0</v>
      </c>
      <c r="L133" s="64"/>
      <c r="M133" s="78"/>
    </row>
    <row r="134" spans="1:13" ht="14.65" hidden="1" thickBot="1" x14ac:dyDescent="0.5">
      <c r="A134" s="3" t="s">
        <v>13</v>
      </c>
      <c r="B134" s="3" t="str">
        <f>Tableau117[[#This Row],[Noms ]]&amp;", "&amp;Tableau117[[#This Row],[Prénom ]]</f>
        <v>Nicolas, Sophie</v>
      </c>
      <c r="C134" s="1" t="s">
        <v>16</v>
      </c>
      <c r="D134" s="1" t="s">
        <v>17</v>
      </c>
      <c r="E134" s="15"/>
      <c r="F134" s="69"/>
      <c r="G134" s="72">
        <f>IF(ISNA(VLOOKUP($B134,Atelier1!$B:$Z,G$1,0)),0,VLOOKUP($B134,Atelier1!$B:$Z,G$1,FALSE))</f>
        <v>0</v>
      </c>
      <c r="H134" s="64"/>
      <c r="I134" s="72">
        <f>IF(ISNA(VLOOKUP($B134,Atelier2!$C:$Q,I$1,0)),0,VLOOKUP($B134,Atelier2!$C:$Q,I$1,FALSE))</f>
        <v>0</v>
      </c>
      <c r="J134" s="64"/>
      <c r="K134" s="72">
        <f>IF(ISNA(VLOOKUP($B134,Atelier3!$B:$P,K$1,0)),0,VLOOKUP($B134,Atelier3!$B:$P,K$1,FALSE))</f>
        <v>0</v>
      </c>
      <c r="L134" s="64"/>
      <c r="M134" s="78"/>
    </row>
    <row r="135" spans="1:13" ht="14.65" hidden="1" thickBot="1" x14ac:dyDescent="0.5">
      <c r="A135" s="26" t="s">
        <v>20</v>
      </c>
      <c r="B135" s="26" t="str">
        <f>Tableau117[[#This Row],[Noms ]]&amp;", "&amp;Tableau117[[#This Row],[Prénom ]]</f>
        <v>Lebon, Jean-Christophe</v>
      </c>
      <c r="C135" s="27" t="s">
        <v>21</v>
      </c>
      <c r="D135" s="27" t="s">
        <v>22</v>
      </c>
      <c r="E135" s="41"/>
      <c r="F135" s="70"/>
      <c r="G135" s="74">
        <f>IF(ISNA(VLOOKUP($B135,Atelier1!$B:$Z,G$1,0)),0,VLOOKUP($B135,Atelier1!$B:$Z,G$1,FALSE))</f>
        <v>0</v>
      </c>
      <c r="H135" s="67"/>
      <c r="I135" s="74">
        <f>IF(ISNA(VLOOKUP($B135,Atelier2!$C:$Q,I$1,0)),0,VLOOKUP($B135,Atelier2!$C:$Q,I$1,FALSE))</f>
        <v>0</v>
      </c>
      <c r="J135" s="67"/>
      <c r="K135" s="74">
        <f>IF(ISNA(VLOOKUP($B135,Atelier3!$B:$P,K$1,0)),0,VLOOKUP($B135,Atelier3!$B:$P,K$1,FALSE))</f>
        <v>0</v>
      </c>
      <c r="L135" s="67"/>
      <c r="M135" s="79"/>
    </row>
    <row r="136" spans="1:13" s="25" customFormat="1" ht="16.5" thickTop="1" thickBot="1" x14ac:dyDescent="0.55000000000000004">
      <c r="A136" s="29" t="s">
        <v>0</v>
      </c>
      <c r="B136" s="29"/>
      <c r="C136" s="30">
        <f>SUBTOTAL(103,Tableau117[[Noms ]])</f>
        <v>17</v>
      </c>
      <c r="D136" s="30">
        <f>SUBTOTAL(103,Tableau117[[Prénom ]])</f>
        <v>17</v>
      </c>
      <c r="E136" s="42">
        <f>SUBTOTAL(109,Tableau117[Forma-teur])</f>
        <v>1</v>
      </c>
      <c r="F136" s="57">
        <f>SUBTOTAL(103,Tableau117[1- Président])-1</f>
        <v>-1</v>
      </c>
      <c r="G136" s="55">
        <f>SUBTOTAL(109,Tableau117[1-Présent])</f>
        <v>0</v>
      </c>
      <c r="H136" s="57">
        <f>SUBTOTAL(103,Tableau117[2- Secrétaire])-1</f>
        <v>-1</v>
      </c>
      <c r="I136" s="55">
        <f>SUBTOTAL(109,Tableau117[2-Présent])</f>
        <v>0</v>
      </c>
      <c r="J136" s="57">
        <f>SUBTOTAL(103,Tableau117[3- Trésorier])-1</f>
        <v>-1</v>
      </c>
      <c r="K136" s="55">
        <f>SUBTOTAL(109,Tableau117[3-Présent])</f>
        <v>0</v>
      </c>
      <c r="L136" s="57">
        <f>SUBTOTAL(103,Tableau117[4- Animateur])-1</f>
        <v>16</v>
      </c>
      <c r="M136" s="55">
        <f>SUBTOTAL(109,Tableau117[4-Présent])</f>
        <v>0</v>
      </c>
    </row>
    <row r="137" spans="1:13" ht="14.65" thickBot="1" x14ac:dyDescent="0.5">
      <c r="D137" s="6" t="s">
        <v>250</v>
      </c>
      <c r="E137" s="6"/>
      <c r="F137" s="58" t="e">
        <f>Tableau117[[#Totals],[1- Président]]+Tableau117[[#Totals],[2- Secrétaire]]+Tableau117[[#Totals],[3- Trésorier]]+Tableau117[[#Totals],[4- Animateur]]+#REF!+#REF!+#REF!</f>
        <v>#REF!</v>
      </c>
      <c r="G137" s="59" t="e">
        <f>Tableau117[[#Totals],[1-Présent]]+Tableau117[[#Totals],[2-Présent]]+Tableau117[[#Totals],[3-Présent]]+Tableau117[[#Totals],[4-Présent]]+#REF!+#REF!+#REF!</f>
        <v>#REF!</v>
      </c>
    </row>
  </sheetData>
  <mergeCells count="1">
    <mergeCell ref="A2:C2"/>
  </mergeCells>
  <conditionalFormatting sqref="A1:XFD1 A2:D2 F2:XFD2 A3:XFD1048576">
    <cfRule type="cellIs" dxfId="21" priority="1" operator="equal">
      <formula>0</formula>
    </cfRule>
  </conditionalFormatting>
  <printOptions horizontalCentered="1"/>
  <pageMargins left="0.31496062992125984" right="0.15748031496062992" top="0.62992125984251968" bottom="0.35433070866141736" header="0.31496062992125984" footer="0.31496062992125984"/>
  <pageSetup orientation="landscape" r:id="rId1"/>
  <headerFooter>
    <oddHeader>&amp;LDate : &amp;D&amp;CPARTICIPANTS AUX ATELIERS DE FORMATION CONGRÈS DISTRICT U-3&amp;RPage &amp;"-,Gras"&amp;P &amp;"-,Normal"de &amp;"-,Gras"&amp;N</oddHead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C5077-1BDA-4453-BC7D-D94BBBEE2A91}">
  <dimension ref="A1:O137"/>
  <sheetViews>
    <sheetView workbookViewId="0">
      <pane xSplit="4" ySplit="3" topLeftCell="E12" activePane="bottomRight" state="frozen"/>
      <selection pane="topRight" activeCell="D1" sqref="D1"/>
      <selection pane="bottomLeft" activeCell="A6" sqref="A6"/>
      <selection pane="bottomRight" activeCell="O31" sqref="O31"/>
    </sheetView>
  </sheetViews>
  <sheetFormatPr baseColWidth="10" defaultColWidth="11.3984375" defaultRowHeight="14.25" x14ac:dyDescent="0.45"/>
  <cols>
    <col min="1" max="1" width="22.86328125" customWidth="1"/>
    <col min="2" max="2" width="22.86328125" hidden="1" customWidth="1"/>
    <col min="3" max="3" width="13" bestFit="1" customWidth="1"/>
    <col min="4" max="4" width="16.265625" customWidth="1"/>
    <col min="5" max="5" width="7.3984375" hidden="1" customWidth="1"/>
    <col min="6" max="6" width="10.86328125" hidden="1" customWidth="1"/>
    <col min="7" max="7" width="8.1328125" hidden="1" customWidth="1"/>
    <col min="8" max="8" width="10.3984375" hidden="1" customWidth="1"/>
    <col min="9" max="9" width="8.3984375" hidden="1" customWidth="1"/>
    <col min="10" max="10" width="10.3984375" hidden="1" customWidth="1"/>
    <col min="11" max="11" width="8.3984375" hidden="1" customWidth="1"/>
    <col min="12" max="12" width="10.265625" hidden="1" customWidth="1"/>
    <col min="13" max="13" width="8.3984375" hidden="1" customWidth="1"/>
    <col min="14" max="14" width="11.265625" customWidth="1"/>
    <col min="15" max="15" width="7.86328125" customWidth="1"/>
  </cols>
  <sheetData>
    <row r="1" spans="1:15" s="33" customFormat="1" ht="14.65" thickBot="1" x14ac:dyDescent="0.5">
      <c r="B1" s="33">
        <v>1</v>
      </c>
      <c r="C1" s="33">
        <f>B1+1</f>
        <v>2</v>
      </c>
      <c r="D1" s="33">
        <f>C1+1</f>
        <v>3</v>
      </c>
      <c r="E1" s="33">
        <f>D1+1</f>
        <v>4</v>
      </c>
      <c r="F1" s="45">
        <f>E1+1</f>
        <v>5</v>
      </c>
      <c r="G1" s="46">
        <f t="shared" ref="G1:H1" si="0">F1+1</f>
        <v>6</v>
      </c>
      <c r="H1" s="33">
        <f t="shared" si="0"/>
        <v>7</v>
      </c>
      <c r="I1" s="33">
        <f>H1+1</f>
        <v>8</v>
      </c>
      <c r="J1" s="33">
        <f t="shared" ref="J1:O1" si="1">I1+1</f>
        <v>9</v>
      </c>
      <c r="K1" s="33">
        <f t="shared" si="1"/>
        <v>10</v>
      </c>
      <c r="L1" s="33">
        <f t="shared" si="1"/>
        <v>11</v>
      </c>
      <c r="M1" s="33">
        <f t="shared" si="1"/>
        <v>12</v>
      </c>
      <c r="N1" s="33">
        <f t="shared" si="1"/>
        <v>13</v>
      </c>
      <c r="O1" s="33">
        <f t="shared" si="1"/>
        <v>14</v>
      </c>
    </row>
    <row r="2" spans="1:15" s="14" customFormat="1" ht="30.75" customHeight="1" thickBot="1" x14ac:dyDescent="0.5">
      <c r="A2" s="148" t="s">
        <v>256</v>
      </c>
      <c r="B2" s="149"/>
      <c r="C2" s="149"/>
      <c r="D2" s="35" t="s">
        <v>252</v>
      </c>
      <c r="F2" s="22" t="s">
        <v>240</v>
      </c>
      <c r="G2" s="22"/>
      <c r="H2" s="22" t="s">
        <v>241</v>
      </c>
      <c r="I2" s="43"/>
      <c r="J2" s="22" t="s">
        <v>242</v>
      </c>
      <c r="K2" s="22"/>
      <c r="L2" s="22" t="s">
        <v>243</v>
      </c>
      <c r="M2" s="22"/>
      <c r="N2" s="22" t="s">
        <v>244</v>
      </c>
      <c r="O2" s="22"/>
    </row>
    <row r="3" spans="1:15" ht="36.75" customHeight="1" thickBot="1" x14ac:dyDescent="0.75">
      <c r="A3" s="17" t="s">
        <v>1</v>
      </c>
      <c r="B3" s="17" t="s">
        <v>249</v>
      </c>
      <c r="C3" s="18" t="s">
        <v>247</v>
      </c>
      <c r="D3" s="19" t="s">
        <v>248</v>
      </c>
      <c r="E3" s="36" t="s">
        <v>257</v>
      </c>
      <c r="F3" s="20" t="s">
        <v>258</v>
      </c>
      <c r="G3" s="20" t="s">
        <v>267</v>
      </c>
      <c r="H3" s="20" t="s">
        <v>259</v>
      </c>
      <c r="I3" s="44" t="s">
        <v>268</v>
      </c>
      <c r="J3" s="20" t="s">
        <v>260</v>
      </c>
      <c r="K3" s="20" t="s">
        <v>269</v>
      </c>
      <c r="L3" s="20" t="s">
        <v>261</v>
      </c>
      <c r="M3" s="20" t="s">
        <v>270</v>
      </c>
      <c r="N3" s="20" t="s">
        <v>262</v>
      </c>
      <c r="O3" s="20" t="s">
        <v>271</v>
      </c>
    </row>
    <row r="4" spans="1:15" hidden="1" x14ac:dyDescent="0.45">
      <c r="A4" s="7" t="s">
        <v>23</v>
      </c>
      <c r="B4" s="7" t="str">
        <f>Tableau118[[#This Row],[Noms ]]&amp;", "&amp;Tableau118[[#This Row],[Prénom ]]</f>
        <v>Arbour, Diane</v>
      </c>
      <c r="C4" s="9" t="s">
        <v>33</v>
      </c>
      <c r="D4" s="9" t="s">
        <v>34</v>
      </c>
      <c r="E4" s="37"/>
      <c r="F4" s="62"/>
      <c r="G4" s="71">
        <f>IF(ISNA(VLOOKUP($B4,Atelier1!$B:$Z,G$1,0)),0,VLOOKUP($B4,Atelier1!$B:$Z,G$1,FALSE))</f>
        <v>0</v>
      </c>
      <c r="H4" s="66"/>
      <c r="I4" s="71">
        <f>IF(ISNA(VLOOKUP($B4,Atelier2!$C:$Q,I$1,0)),0,VLOOKUP($B4,Atelier2!$C:$Q,I$1,FALSE))</f>
        <v>0</v>
      </c>
      <c r="J4" s="66"/>
      <c r="K4" s="71">
        <f>IF(ISNA(VLOOKUP($B4,Atelier3!$B:$P,K$1,0)),0,VLOOKUP($B4,Atelier3!$B:$P,K$1,FALSE))</f>
        <v>0</v>
      </c>
      <c r="L4" s="66" t="s">
        <v>251</v>
      </c>
      <c r="M4" s="71">
        <f>IF(ISNA(VLOOKUP($B4,Atelier4!$B:$P,M$1,0)),0,VLOOKUP($B4,Atelier4!$B:$P,M$1,FALSE))</f>
        <v>0</v>
      </c>
      <c r="N4" s="66"/>
      <c r="O4" s="77"/>
    </row>
    <row r="5" spans="1:15" hidden="1" x14ac:dyDescent="0.45">
      <c r="A5" s="3" t="s">
        <v>23</v>
      </c>
      <c r="B5" s="3" t="str">
        <f>Tableau118[[#This Row],[Noms ]]&amp;", "&amp;Tableau118[[#This Row],[Prénom ]]</f>
        <v>Boulianne, Marian</v>
      </c>
      <c r="C5" s="1" t="s">
        <v>31</v>
      </c>
      <c r="D5" s="1" t="s">
        <v>32</v>
      </c>
      <c r="E5" s="15"/>
      <c r="F5" s="63"/>
      <c r="G5" s="72">
        <f>IF(ISNA(VLOOKUP($B5,Atelier1!$B:$Z,G$1,0)),0,VLOOKUP($B5,Atelier1!$B:$Z,G$1,FALSE))</f>
        <v>0</v>
      </c>
      <c r="H5" s="64"/>
      <c r="I5" s="72">
        <f>IF(ISNA(VLOOKUP($B5,Atelier2!$C:$Q,I$1,0)),0,VLOOKUP($B5,Atelier2!$C:$Q,I$1,FALSE))</f>
        <v>0</v>
      </c>
      <c r="J5" s="64"/>
      <c r="K5" s="72">
        <f>IF(ISNA(VLOOKUP($B5,Atelier3!$B:$P,K$1,0)),0,VLOOKUP($B5,Atelier3!$B:$P,K$1,FALSE))</f>
        <v>0</v>
      </c>
      <c r="L5" s="64"/>
      <c r="M5" s="72">
        <f>IF(ISNA(VLOOKUP($B5,Atelier4!$B:$P,M$1,0)),0,VLOOKUP($B5,Atelier4!$B:$P,M$1,FALSE))</f>
        <v>0</v>
      </c>
      <c r="N5" s="64"/>
      <c r="O5" s="78"/>
    </row>
    <row r="6" spans="1:15" hidden="1" x14ac:dyDescent="0.45">
      <c r="A6" s="3" t="s">
        <v>23</v>
      </c>
      <c r="B6" s="3" t="str">
        <f>Tableau118[[#This Row],[Noms ]]&amp;", "&amp;Tableau118[[#This Row],[Prénom ]]</f>
        <v>Gagné, M.-Paul</v>
      </c>
      <c r="C6" s="1" t="s">
        <v>29</v>
      </c>
      <c r="D6" s="1" t="s">
        <v>30</v>
      </c>
      <c r="E6" s="15"/>
      <c r="F6" s="63"/>
      <c r="G6" s="72">
        <f>IF(ISNA(VLOOKUP($B6,Atelier1!$B:$Z,G$1,0)),0,VLOOKUP($B6,Atelier1!$B:$Z,G$1,FALSE))</f>
        <v>0</v>
      </c>
      <c r="H6" s="64"/>
      <c r="I6" s="72">
        <f>IF(ISNA(VLOOKUP($B6,Atelier2!$C:$Q,I$1,0)),0,VLOOKUP($B6,Atelier2!$C:$Q,I$1,FALSE))</f>
        <v>0</v>
      </c>
      <c r="J6" s="64"/>
      <c r="K6" s="72">
        <f>IF(ISNA(VLOOKUP($B6,Atelier3!$B:$P,K$1,0)),0,VLOOKUP($B6,Atelier3!$B:$P,K$1,FALSE))</f>
        <v>0</v>
      </c>
      <c r="L6" s="64"/>
      <c r="M6" s="72">
        <f>IF(ISNA(VLOOKUP($B6,Atelier4!$B:$P,M$1,0)),0,VLOOKUP($B6,Atelier4!$B:$P,M$1,FALSE))</f>
        <v>0</v>
      </c>
      <c r="N6" s="64"/>
      <c r="O6" s="78"/>
    </row>
    <row r="7" spans="1:15" hidden="1" x14ac:dyDescent="0.45">
      <c r="A7" s="3" t="s">
        <v>23</v>
      </c>
      <c r="B7" s="3" t="str">
        <f>Tableau118[[#This Row],[Noms ]]&amp;", "&amp;Tableau118[[#This Row],[Prénom ]]</f>
        <v>Girard, Serge</v>
      </c>
      <c r="C7" s="1" t="s">
        <v>24</v>
      </c>
      <c r="D7" s="1" t="s">
        <v>25</v>
      </c>
      <c r="E7" s="15"/>
      <c r="F7" s="68" t="s">
        <v>251</v>
      </c>
      <c r="G7" s="73">
        <f>IF(ISNA(VLOOKUP($B7,Atelier1!$B:$Z,G$1,0)),0,VLOOKUP($B7,Atelier1!$B:$Z,G$1,FALSE))</f>
        <v>0</v>
      </c>
      <c r="H7" s="64"/>
      <c r="I7" s="73">
        <f>IF(ISNA(VLOOKUP($B7,Atelier2!$C:$Q,I$1,0)),0,VLOOKUP($B7,Atelier2!$C:$Q,I$1,FALSE))</f>
        <v>0</v>
      </c>
      <c r="J7" s="64"/>
      <c r="K7" s="73">
        <f>IF(ISNA(VLOOKUP($B7,Atelier3!$B:$P,K$1,0)),0,VLOOKUP($B7,Atelier3!$B:$P,K$1,FALSE))</f>
        <v>0</v>
      </c>
      <c r="L7" s="64"/>
      <c r="M7" s="73">
        <f>IF(ISNA(VLOOKUP($B7,Atelier4!$B:$P,M$1,0)),0,VLOOKUP($B7,Atelier4!$B:$P,M$1,FALSE))</f>
        <v>0</v>
      </c>
      <c r="N7" s="64"/>
      <c r="O7" s="77"/>
    </row>
    <row r="8" spans="1:15" hidden="1" x14ac:dyDescent="0.45">
      <c r="A8" s="3" t="s">
        <v>23</v>
      </c>
      <c r="B8" s="3" t="str">
        <f>Tableau118[[#This Row],[Noms ]]&amp;", "&amp;Tableau118[[#This Row],[Prénom ]]</f>
        <v>Guénette , André</v>
      </c>
      <c r="C8" s="1" t="s">
        <v>28</v>
      </c>
      <c r="D8" s="1" t="s">
        <v>7</v>
      </c>
      <c r="E8" s="15"/>
      <c r="F8" s="69"/>
      <c r="G8" s="72">
        <f>IF(ISNA(VLOOKUP($B8,Atelier1!$B:$Z,G$1,0)),0,VLOOKUP($B8,Atelier1!$B:$Z,G$1,FALSE))</f>
        <v>0</v>
      </c>
      <c r="H8" s="64"/>
      <c r="I8" s="72">
        <f>IF(ISNA(VLOOKUP($B8,Atelier2!$C:$Q,I$1,0)),0,VLOOKUP($B8,Atelier2!$C:$Q,I$1,FALSE))</f>
        <v>0</v>
      </c>
      <c r="J8" s="64" t="s">
        <v>251</v>
      </c>
      <c r="K8" s="72">
        <f>IF(ISNA(VLOOKUP($B8,Atelier3!$B:$P,K$1,0)),0,VLOOKUP($B8,Atelier3!$B:$P,K$1,FALSE))</f>
        <v>0</v>
      </c>
      <c r="L8" s="64"/>
      <c r="M8" s="72">
        <f>IF(ISNA(VLOOKUP($B8,Atelier4!$B:$P,M$1,0)),0,VLOOKUP($B8,Atelier4!$B:$P,M$1,FALSE))</f>
        <v>0</v>
      </c>
      <c r="N8" s="64"/>
      <c r="O8" s="78"/>
    </row>
    <row r="9" spans="1:15" hidden="1" x14ac:dyDescent="0.45">
      <c r="A9" s="3" t="s">
        <v>23</v>
      </c>
      <c r="B9" s="3" t="str">
        <f>Tableau118[[#This Row],[Noms ]]&amp;", "&amp;Tableau118[[#This Row],[Prénom ]]</f>
        <v>Lapierre, Michel</v>
      </c>
      <c r="C9" s="1" t="s">
        <v>26</v>
      </c>
      <c r="D9" s="1" t="s">
        <v>27</v>
      </c>
      <c r="E9" s="15"/>
      <c r="F9" s="69"/>
      <c r="G9" s="72">
        <f>IF(ISNA(VLOOKUP($B9,Atelier1!$B:$Z,G$1,0)),0,VLOOKUP($B9,Atelier1!$B:$Z,G$1,FALSE))</f>
        <v>0</v>
      </c>
      <c r="H9" s="64" t="s">
        <v>251</v>
      </c>
      <c r="I9" s="72" t="str">
        <f>IF(ISNA(VLOOKUP($B9,Atelier2!$C:$Q,I$1,0)),0,VLOOKUP($B9,Atelier2!$C:$Q,I$1,FALSE))</f>
        <v>michel.lap@globetrotter.net;</v>
      </c>
      <c r="J9" s="64"/>
      <c r="K9" s="72">
        <f>IF(ISNA(VLOOKUP($B9,Atelier3!$B:$P,K$1,0)),0,VLOOKUP($B9,Atelier3!$B:$P,K$1,FALSE))</f>
        <v>0</v>
      </c>
      <c r="L9" s="64"/>
      <c r="M9" s="72">
        <f>IF(ISNA(VLOOKUP($B9,Atelier4!$B:$P,M$1,0)),0,VLOOKUP($B9,Atelier4!$B:$P,M$1,FALSE))</f>
        <v>0</v>
      </c>
      <c r="N9" s="64"/>
      <c r="O9" s="78"/>
    </row>
    <row r="10" spans="1:15" hidden="1" x14ac:dyDescent="0.45">
      <c r="A10" s="3" t="s">
        <v>147</v>
      </c>
      <c r="B10" s="3" t="str">
        <f>Tableau118[[#This Row],[Noms ]]&amp;", "&amp;Tableau118[[#This Row],[Prénom ]]</f>
        <v>Barabe, Francis</v>
      </c>
      <c r="C10" s="1" t="s">
        <v>154</v>
      </c>
      <c r="D10" s="1" t="s">
        <v>155</v>
      </c>
      <c r="E10" s="15"/>
      <c r="F10" s="69"/>
      <c r="G10" s="72">
        <f>IF(ISNA(VLOOKUP($B10,Atelier1!$B:$Z,G$1,0)),0,VLOOKUP($B10,Atelier1!$B:$Z,G$1,FALSE))</f>
        <v>0</v>
      </c>
      <c r="H10" s="64"/>
      <c r="I10" s="72">
        <f>IF(ISNA(VLOOKUP($B10,Atelier2!$C:$Q,I$1,0)),0,VLOOKUP($B10,Atelier2!$C:$Q,I$1,FALSE))</f>
        <v>0</v>
      </c>
      <c r="J10" s="64"/>
      <c r="K10" s="72">
        <f>IF(ISNA(VLOOKUP($B10,Atelier3!$B:$P,K$1,0)),0,VLOOKUP($B10,Atelier3!$B:$P,K$1,FALSE))</f>
        <v>0</v>
      </c>
      <c r="L10" s="64" t="s">
        <v>251</v>
      </c>
      <c r="M10" s="72">
        <f>IF(ISNA(VLOOKUP($B10,Atelier4!$B:$P,M$1,0)),0,VLOOKUP($B10,Atelier4!$B:$P,M$1,FALSE))</f>
        <v>0</v>
      </c>
      <c r="N10" s="64"/>
      <c r="O10" s="78"/>
    </row>
    <row r="11" spans="1:15" hidden="1" x14ac:dyDescent="0.45">
      <c r="A11" s="3" t="s">
        <v>147</v>
      </c>
      <c r="B11" s="3" t="str">
        <f>Tableau118[[#This Row],[Noms ]]&amp;", "&amp;Tableau118[[#This Row],[Prénom ]]</f>
        <v>Bond, Carole</v>
      </c>
      <c r="C11" s="1" t="s">
        <v>150</v>
      </c>
      <c r="D11" s="1" t="s">
        <v>151</v>
      </c>
      <c r="E11" s="15"/>
      <c r="F11" s="69" t="s">
        <v>251</v>
      </c>
      <c r="G11" s="72">
        <f>IF(ISNA(VLOOKUP($B11,Atelier1!$B:$Z,G$1,0)),0,VLOOKUP($B11,Atelier1!$B:$Z,G$1,FALSE))</f>
        <v>0</v>
      </c>
      <c r="H11" s="64"/>
      <c r="I11" s="72">
        <f>IF(ISNA(VLOOKUP($B11,Atelier2!$C:$Q,I$1,0)),0,VLOOKUP($B11,Atelier2!$C:$Q,I$1,FALSE))</f>
        <v>0</v>
      </c>
      <c r="J11" s="64"/>
      <c r="K11" s="72">
        <f>IF(ISNA(VLOOKUP($B11,Atelier3!$B:$P,K$1,0)),0,VLOOKUP($B11,Atelier3!$B:$P,K$1,FALSE))</f>
        <v>0</v>
      </c>
      <c r="L11" s="64"/>
      <c r="M11" s="72">
        <f>IF(ISNA(VLOOKUP($B11,Atelier4!$B:$P,M$1,0)),0,VLOOKUP($B11,Atelier4!$B:$P,M$1,FALSE))</f>
        <v>0</v>
      </c>
      <c r="N11" s="64"/>
      <c r="O11" s="78"/>
    </row>
    <row r="12" spans="1:15" x14ac:dyDescent="0.45">
      <c r="A12" s="3" t="s">
        <v>147</v>
      </c>
      <c r="B12" s="3" t="str">
        <f>Tableau118[[#This Row],[Noms ]]&amp;", "&amp;Tableau118[[#This Row],[Prénom ]]</f>
        <v>Lafontaine, Chantal</v>
      </c>
      <c r="C12" s="1" t="s">
        <v>152</v>
      </c>
      <c r="D12" s="1" t="s">
        <v>153</v>
      </c>
      <c r="E12" s="15"/>
      <c r="F12" s="69"/>
      <c r="G12" s="72">
        <f>IF(ISNA(VLOOKUP($B12,Atelier1!$B:$Z,G$1,0)),0,VLOOKUP($B12,Atelier1!$B:$Z,G$1,FALSE))</f>
        <v>0</v>
      </c>
      <c r="H12" s="64"/>
      <c r="I12" s="72">
        <f>IF(ISNA(VLOOKUP($B12,Atelier2!$C:$Q,I$1,0)),0,VLOOKUP($B12,Atelier2!$C:$Q,I$1,FALSE))</f>
        <v>0</v>
      </c>
      <c r="J12" s="64"/>
      <c r="K12" s="72">
        <f>IF(ISNA(VLOOKUP($B12,Atelier3!$B:$P,K$1,0)),0,VLOOKUP($B12,Atelier3!$B:$P,K$1,FALSE))</f>
        <v>0</v>
      </c>
      <c r="L12" s="64"/>
      <c r="M12" s="72">
        <f>IF(ISNA(VLOOKUP($B12,Atelier4!$B:$P,M$1,0)),0,VLOOKUP($B12,Atelier4!$B:$P,M$1,FALSE))</f>
        <v>0</v>
      </c>
      <c r="N12" s="69" t="s">
        <v>251</v>
      </c>
      <c r="O12" s="78"/>
    </row>
    <row r="13" spans="1:15" hidden="1" x14ac:dyDescent="0.45">
      <c r="A13" s="3" t="s">
        <v>147</v>
      </c>
      <c r="B13" s="3" t="str">
        <f>Tableau118[[#This Row],[Noms ]]&amp;", "&amp;Tableau118[[#This Row],[Prénom ]]</f>
        <v>Landry, Jean-François</v>
      </c>
      <c r="C13" s="1" t="s">
        <v>106</v>
      </c>
      <c r="D13" s="1" t="s">
        <v>149</v>
      </c>
      <c r="E13" s="15"/>
      <c r="F13" s="69"/>
      <c r="G13" s="72">
        <f>IF(ISNA(VLOOKUP($B13,Atelier1!$B:$Z,G$1,0)),0,VLOOKUP($B13,Atelier1!$B:$Z,G$1,FALSE))</f>
        <v>0</v>
      </c>
      <c r="H13" s="64"/>
      <c r="I13" s="72">
        <f>IF(ISNA(VLOOKUP($B13,Atelier2!$C:$Q,I$1,0)),0,VLOOKUP($B13,Atelier2!$C:$Q,I$1,FALSE))</f>
        <v>0</v>
      </c>
      <c r="J13" s="64"/>
      <c r="K13" s="72">
        <f>IF(ISNA(VLOOKUP($B13,Atelier3!$B:$P,K$1,0)),0,VLOOKUP($B13,Atelier3!$B:$P,K$1,FALSE))</f>
        <v>0</v>
      </c>
      <c r="L13" s="64"/>
      <c r="M13" s="72">
        <f>IF(ISNA(VLOOKUP($B13,Atelier4!$B:$P,M$1,0)),0,VLOOKUP($B13,Atelier4!$B:$P,M$1,FALSE))</f>
        <v>0</v>
      </c>
      <c r="N13" s="69"/>
      <c r="O13" s="78"/>
    </row>
    <row r="14" spans="1:15" x14ac:dyDescent="0.45">
      <c r="A14" s="3" t="s">
        <v>147</v>
      </c>
      <c r="B14" s="3" t="str">
        <f>Tableau118[[#This Row],[Noms ]]&amp;", "&amp;Tableau118[[#This Row],[Prénom ]]</f>
        <v>Murray, Simon</v>
      </c>
      <c r="C14" s="1" t="s">
        <v>156</v>
      </c>
      <c r="D14" s="1" t="s">
        <v>157</v>
      </c>
      <c r="E14" s="15"/>
      <c r="F14" s="69"/>
      <c r="G14" s="72">
        <f>IF(ISNA(VLOOKUP($B14,Atelier1!$B:$Z,G$1,0)),0,VLOOKUP($B14,Atelier1!$B:$Z,G$1,FALSE))</f>
        <v>0</v>
      </c>
      <c r="H14" s="64"/>
      <c r="I14" s="72">
        <f>IF(ISNA(VLOOKUP($B14,Atelier2!$C:$Q,I$1,0)),0,VLOOKUP($B14,Atelier2!$C:$Q,I$1,FALSE))</f>
        <v>0</v>
      </c>
      <c r="J14" s="64"/>
      <c r="K14" s="72">
        <f>IF(ISNA(VLOOKUP($B14,Atelier3!$B:$P,K$1,0)),0,VLOOKUP($B14,Atelier3!$B:$P,K$1,FALSE))</f>
        <v>0</v>
      </c>
      <c r="L14" s="64"/>
      <c r="M14" s="72">
        <f>IF(ISNA(VLOOKUP($B14,Atelier4!$B:$P,M$1,0)),0,VLOOKUP($B14,Atelier4!$B:$P,M$1,FALSE))</f>
        <v>0</v>
      </c>
      <c r="N14" s="69" t="s">
        <v>251</v>
      </c>
      <c r="O14" s="78"/>
    </row>
    <row r="15" spans="1:15" hidden="1" x14ac:dyDescent="0.45">
      <c r="A15" s="3" t="s">
        <v>147</v>
      </c>
      <c r="B15" s="3" t="str">
        <f>Tableau118[[#This Row],[Noms ]]&amp;", "&amp;Tableau118[[#This Row],[Prénom ]]</f>
        <v>Raymond, Michel</v>
      </c>
      <c r="C15" s="1" t="s">
        <v>148</v>
      </c>
      <c r="D15" s="1" t="s">
        <v>27</v>
      </c>
      <c r="E15" s="15"/>
      <c r="F15" s="69"/>
      <c r="G15" s="72">
        <f>IF(ISNA(VLOOKUP($B15,Atelier1!$B:$Z,G$1,0)),0,VLOOKUP($B15,Atelier1!$B:$Z,G$1,FALSE))</f>
        <v>0</v>
      </c>
      <c r="H15" s="64" t="s">
        <v>251</v>
      </c>
      <c r="I15" s="72" t="str">
        <f>IF(ISNA(VLOOKUP($B15,Atelier2!$C:$Q,I$1,0)),0,VLOOKUP($B15,Atelier2!$C:$Q,I$1,FALSE))</f>
        <v>mraymond@boulonsmanic.com;</v>
      </c>
      <c r="J15" s="64"/>
      <c r="K15" s="72">
        <f>IF(ISNA(VLOOKUP($B15,Atelier3!$B:$P,K$1,0)),0,VLOOKUP($B15,Atelier3!$B:$P,K$1,FALSE))</f>
        <v>0</v>
      </c>
      <c r="L15" s="64"/>
      <c r="M15" s="72">
        <f>IF(ISNA(VLOOKUP($B15,Atelier4!$B:$P,M$1,0)),0,VLOOKUP($B15,Atelier4!$B:$P,M$1,FALSE))</f>
        <v>0</v>
      </c>
      <c r="N15" s="69"/>
      <c r="O15" s="78"/>
    </row>
    <row r="16" spans="1:15" hidden="1" x14ac:dyDescent="0.45">
      <c r="A16" s="3" t="s">
        <v>82</v>
      </c>
      <c r="B16" s="3" t="str">
        <f>Tableau118[[#This Row],[Noms ]]&amp;", "&amp;Tableau118[[#This Row],[Prénom ]]</f>
        <v>Arseneau, Gaston</v>
      </c>
      <c r="C16" s="1" t="s">
        <v>93</v>
      </c>
      <c r="D16" s="1" t="s">
        <v>94</v>
      </c>
      <c r="E16" s="15"/>
      <c r="F16" s="69"/>
      <c r="G16" s="72">
        <f>IF(ISNA(VLOOKUP($B16,Atelier1!$B:$Z,G$1,0)),0,VLOOKUP($B16,Atelier1!$B:$Z,G$1,FALSE))</f>
        <v>0</v>
      </c>
      <c r="H16" s="64"/>
      <c r="I16" s="72">
        <f>IF(ISNA(VLOOKUP($B16,Atelier2!$C:$Q,I$1,0)),0,VLOOKUP($B16,Atelier2!$C:$Q,I$1,FALSE))</f>
        <v>0</v>
      </c>
      <c r="J16" s="64"/>
      <c r="K16" s="72">
        <f>IF(ISNA(VLOOKUP($B16,Atelier3!$B:$P,K$1,0)),0,VLOOKUP($B16,Atelier3!$B:$P,K$1,FALSE))</f>
        <v>0</v>
      </c>
      <c r="L16" s="64"/>
      <c r="M16" s="72">
        <f>IF(ISNA(VLOOKUP($B16,Atelier4!$B:$P,M$1,0)),0,VLOOKUP($B16,Atelier4!$B:$P,M$1,FALSE))</f>
        <v>0</v>
      </c>
      <c r="N16" s="69"/>
      <c r="O16" s="78"/>
    </row>
    <row r="17" spans="1:15" x14ac:dyDescent="0.45">
      <c r="A17" s="3" t="s">
        <v>82</v>
      </c>
      <c r="B17" s="3" t="str">
        <f>Tableau118[[#This Row],[Noms ]]&amp;", "&amp;Tableau118[[#This Row],[Prénom ]]</f>
        <v>Bourque, Huguette</v>
      </c>
      <c r="C17" s="1" t="s">
        <v>92</v>
      </c>
      <c r="D17" s="1" t="s">
        <v>53</v>
      </c>
      <c r="E17" s="15"/>
      <c r="F17" s="69"/>
      <c r="G17" s="72">
        <f>IF(ISNA(VLOOKUP($B17,Atelier1!$B:$Z,G$1,0)),0,VLOOKUP($B17,Atelier1!$B:$Z,G$1,FALSE))</f>
        <v>0</v>
      </c>
      <c r="H17" s="64"/>
      <c r="I17" s="72">
        <f>IF(ISNA(VLOOKUP($B17,Atelier2!$C:$Q,I$1,0)),0,VLOOKUP($B17,Atelier2!$C:$Q,I$1,FALSE))</f>
        <v>0</v>
      </c>
      <c r="J17" s="64"/>
      <c r="K17" s="72">
        <f>IF(ISNA(VLOOKUP($B17,Atelier3!$B:$P,K$1,0)),0,VLOOKUP($B17,Atelier3!$B:$P,K$1,FALSE))</f>
        <v>0</v>
      </c>
      <c r="L17" s="64"/>
      <c r="M17" s="72">
        <f>IF(ISNA(VLOOKUP($B17,Atelier4!$B:$P,M$1,0)),0,VLOOKUP($B17,Atelier4!$B:$P,M$1,FALSE))</f>
        <v>0</v>
      </c>
      <c r="N17" s="69" t="s">
        <v>251</v>
      </c>
      <c r="O17" s="78"/>
    </row>
    <row r="18" spans="1:15" hidden="1" x14ac:dyDescent="0.45">
      <c r="A18" s="3" t="s">
        <v>82</v>
      </c>
      <c r="B18" s="3" t="str">
        <f>Tableau118[[#This Row],[Noms ]]&amp;", "&amp;Tableau118[[#This Row],[Prénom ]]</f>
        <v>Desjardins, Edmond</v>
      </c>
      <c r="C18" s="1" t="s">
        <v>88</v>
      </c>
      <c r="D18" s="1" t="s">
        <v>89</v>
      </c>
      <c r="E18" s="15"/>
      <c r="F18" s="69"/>
      <c r="G18" s="72">
        <f>IF(ISNA(VLOOKUP($B18,Atelier1!$B:$Z,G$1,0)),0,VLOOKUP($B18,Atelier1!$B:$Z,G$1,FALSE))</f>
        <v>0</v>
      </c>
      <c r="H18" s="64"/>
      <c r="I18" s="72">
        <f>IF(ISNA(VLOOKUP($B18,Atelier2!$C:$Q,I$1,0)),0,VLOOKUP($B18,Atelier2!$C:$Q,I$1,FALSE))</f>
        <v>0</v>
      </c>
      <c r="J18" s="64" t="s">
        <v>251</v>
      </c>
      <c r="K18" s="72">
        <f>IF(ISNA(VLOOKUP($B18,Atelier3!$B:$P,K$1,0)),0,VLOOKUP($B18,Atelier3!$B:$P,K$1,FALSE))</f>
        <v>0</v>
      </c>
      <c r="L18" s="64"/>
      <c r="M18" s="72">
        <f>IF(ISNA(VLOOKUP($B18,Atelier4!$B:$P,M$1,0)),0,VLOOKUP($B18,Atelier4!$B:$P,M$1,FALSE))</f>
        <v>0</v>
      </c>
      <c r="N18" s="69"/>
      <c r="O18" s="78"/>
    </row>
    <row r="19" spans="1:15" hidden="1" x14ac:dyDescent="0.45">
      <c r="A19" s="3" t="s">
        <v>82</v>
      </c>
      <c r="B19" s="3" t="str">
        <f>Tableau118[[#This Row],[Noms ]]&amp;", "&amp;Tableau118[[#This Row],[Prénom ]]</f>
        <v>Fraser, Vincent</v>
      </c>
      <c r="C19" s="1" t="s">
        <v>90</v>
      </c>
      <c r="D19" s="1" t="s">
        <v>91</v>
      </c>
      <c r="E19" s="15"/>
      <c r="F19" s="69"/>
      <c r="G19" s="72">
        <f>IF(ISNA(VLOOKUP($B19,Atelier1!$B:$Z,G$1,0)),0,VLOOKUP($B19,Atelier1!$B:$Z,G$1,FALSE))</f>
        <v>0</v>
      </c>
      <c r="H19" s="64"/>
      <c r="I19" s="72">
        <f>IF(ISNA(VLOOKUP($B19,Atelier2!$C:$Q,I$1,0)),0,VLOOKUP($B19,Atelier2!$C:$Q,I$1,FALSE))</f>
        <v>0</v>
      </c>
      <c r="J19" s="64"/>
      <c r="K19" s="72">
        <f>IF(ISNA(VLOOKUP($B19,Atelier3!$B:$P,K$1,0)),0,VLOOKUP($B19,Atelier3!$B:$P,K$1,FALSE))</f>
        <v>0</v>
      </c>
      <c r="L19" s="64" t="s">
        <v>251</v>
      </c>
      <c r="M19" s="72">
        <f>IF(ISNA(VLOOKUP($B19,Atelier4!$B:$P,M$1,0)),0,VLOOKUP($B19,Atelier4!$B:$P,M$1,FALSE))</f>
        <v>0</v>
      </c>
      <c r="N19" s="69"/>
      <c r="O19" s="78"/>
    </row>
    <row r="20" spans="1:15" hidden="1" x14ac:dyDescent="0.45">
      <c r="A20" s="3" t="s">
        <v>82</v>
      </c>
      <c r="B20" s="3" t="str">
        <f>Tableau118[[#This Row],[Noms ]]&amp;", "&amp;Tableau118[[#This Row],[Prénom ]]</f>
        <v>Hins, Huguette</v>
      </c>
      <c r="C20" s="1" t="s">
        <v>87</v>
      </c>
      <c r="D20" s="1" t="s">
        <v>53</v>
      </c>
      <c r="E20" s="15"/>
      <c r="F20" s="69"/>
      <c r="G20" s="72">
        <f>IF(ISNA(VLOOKUP($B20,Atelier1!$B:$Z,G$1,0)),0,VLOOKUP($B20,Atelier1!$B:$Z,G$1,FALSE))</f>
        <v>0</v>
      </c>
      <c r="H20" s="64" t="s">
        <v>251</v>
      </c>
      <c r="I20" s="72" t="str">
        <f>IF(ISNA(VLOOKUP($B20,Atelier2!$C:$Q,I$1,0)),0,VLOOKUP($B20,Atelier2!$C:$Q,I$1,FALSE))</f>
        <v>hhins@telus.net;</v>
      </c>
      <c r="J20" s="64"/>
      <c r="K20" s="72">
        <f>IF(ISNA(VLOOKUP($B20,Atelier3!$B:$P,K$1,0)),0,VLOOKUP($B20,Atelier3!$B:$P,K$1,FALSE))</f>
        <v>0</v>
      </c>
      <c r="L20" s="64"/>
      <c r="M20" s="72">
        <f>IF(ISNA(VLOOKUP($B20,Atelier4!$B:$P,M$1,0)),0,VLOOKUP($B20,Atelier4!$B:$P,M$1,FALSE))</f>
        <v>0</v>
      </c>
      <c r="N20" s="69"/>
      <c r="O20" s="78"/>
    </row>
    <row r="21" spans="1:15" hidden="1" x14ac:dyDescent="0.45">
      <c r="A21" s="3" t="s">
        <v>82</v>
      </c>
      <c r="B21" s="3" t="str">
        <f>Tableau118[[#This Row],[Noms ]]&amp;", "&amp;Tableau118[[#This Row],[Prénom ]]</f>
        <v>Lavoie, Micheline</v>
      </c>
      <c r="C21" s="1" t="s">
        <v>85</v>
      </c>
      <c r="D21" s="1" t="s">
        <v>86</v>
      </c>
      <c r="E21" s="15"/>
      <c r="F21" s="69"/>
      <c r="G21" s="72">
        <f>IF(ISNA(VLOOKUP($B21,Atelier1!$B:$Z,G$1,0)),0,VLOOKUP($B21,Atelier1!$B:$Z,G$1,FALSE))</f>
        <v>0</v>
      </c>
      <c r="H21" s="64" t="s">
        <v>251</v>
      </c>
      <c r="I21" s="72" t="str">
        <f>IF(ISNA(VLOOKUP($B21,Atelier2!$C:$Q,I$1,0)),0,VLOOKUP($B21,Atelier2!$C:$Q,I$1,FALSE))</f>
        <v>michelavoie@hotmail.com;</v>
      </c>
      <c r="J21" s="64"/>
      <c r="K21" s="72">
        <f>IF(ISNA(VLOOKUP($B21,Atelier3!$B:$P,K$1,0)),0,VLOOKUP($B21,Atelier3!$B:$P,K$1,FALSE))</f>
        <v>0</v>
      </c>
      <c r="L21" s="64"/>
      <c r="M21" s="72">
        <f>IF(ISNA(VLOOKUP($B21,Atelier4!$B:$P,M$1,0)),0,VLOOKUP($B21,Atelier4!$B:$P,M$1,FALSE))</f>
        <v>0</v>
      </c>
      <c r="N21" s="69"/>
      <c r="O21" s="78"/>
    </row>
    <row r="22" spans="1:15" hidden="1" x14ac:dyDescent="0.45">
      <c r="A22" s="3" t="s">
        <v>82</v>
      </c>
      <c r="B22" s="3" t="str">
        <f>Tableau118[[#This Row],[Noms ]]&amp;", "&amp;Tableau118[[#This Row],[Prénom ]]</f>
        <v>Lepage, Céline</v>
      </c>
      <c r="C22" s="1" t="s">
        <v>95</v>
      </c>
      <c r="D22" s="1" t="s">
        <v>96</v>
      </c>
      <c r="E22" s="15"/>
      <c r="F22" s="69"/>
      <c r="G22" s="72">
        <f>IF(ISNA(VLOOKUP($B22,Atelier1!$B:$Z,G$1,0)),0,VLOOKUP($B22,Atelier1!$B:$Z,G$1,FALSE))</f>
        <v>0</v>
      </c>
      <c r="H22" s="64"/>
      <c r="I22" s="72">
        <f>IF(ISNA(VLOOKUP($B22,Atelier2!$C:$Q,I$1,0)),0,VLOOKUP($B22,Atelier2!$C:$Q,I$1,FALSE))</f>
        <v>0</v>
      </c>
      <c r="J22" s="64"/>
      <c r="K22" s="72">
        <f>IF(ISNA(VLOOKUP($B22,Atelier3!$B:$P,K$1,0)),0,VLOOKUP($B22,Atelier3!$B:$P,K$1,FALSE))</f>
        <v>0</v>
      </c>
      <c r="L22" s="64"/>
      <c r="M22" s="72">
        <f>IF(ISNA(VLOOKUP($B22,Atelier4!$B:$P,M$1,0)),0,VLOOKUP($B22,Atelier4!$B:$P,M$1,FALSE))</f>
        <v>0</v>
      </c>
      <c r="N22" s="69"/>
      <c r="O22" s="78"/>
    </row>
    <row r="23" spans="1:15" hidden="1" x14ac:dyDescent="0.45">
      <c r="A23" s="3" t="s">
        <v>82</v>
      </c>
      <c r="B23" s="3" t="str">
        <f>Tableau118[[#This Row],[Noms ]]&amp;", "&amp;Tableau118[[#This Row],[Prénom ]]</f>
        <v>Ouellet, Marthe</v>
      </c>
      <c r="C23" s="1" t="s">
        <v>83</v>
      </c>
      <c r="D23" s="1" t="s">
        <v>84</v>
      </c>
      <c r="E23" s="15"/>
      <c r="F23" s="69" t="s">
        <v>251</v>
      </c>
      <c r="G23" s="72">
        <f>IF(ISNA(VLOOKUP($B23,Atelier1!$B:$Z,G$1,0)),0,VLOOKUP($B23,Atelier1!$B:$Z,G$1,FALSE))</f>
        <v>0</v>
      </c>
      <c r="H23" s="64"/>
      <c r="I23" s="72">
        <f>IF(ISNA(VLOOKUP($B23,Atelier2!$C:$Q,I$1,0)),0,VLOOKUP($B23,Atelier2!$C:$Q,I$1,FALSE))</f>
        <v>0</v>
      </c>
      <c r="J23" s="64"/>
      <c r="K23" s="72">
        <f>IF(ISNA(VLOOKUP($B23,Atelier3!$B:$P,K$1,0)),0,VLOOKUP($B23,Atelier3!$B:$P,K$1,FALSE))</f>
        <v>0</v>
      </c>
      <c r="L23" s="64"/>
      <c r="M23" s="72">
        <f>IF(ISNA(VLOOKUP($B23,Atelier4!$B:$P,M$1,0)),0,VLOOKUP($B23,Atelier4!$B:$P,M$1,FALSE))</f>
        <v>0</v>
      </c>
      <c r="N23" s="69"/>
      <c r="O23" s="78"/>
    </row>
    <row r="24" spans="1:15" hidden="1" x14ac:dyDescent="0.45">
      <c r="A24" s="3" t="s">
        <v>79</v>
      </c>
      <c r="B24" s="3" t="str">
        <f>Tableau118[[#This Row],[Noms ]]&amp;", "&amp;Tableau118[[#This Row],[Prénom ]]</f>
        <v>Hayes, James</v>
      </c>
      <c r="C24" s="1" t="s">
        <v>80</v>
      </c>
      <c r="D24" s="1" t="s">
        <v>81</v>
      </c>
      <c r="E24" s="15"/>
      <c r="F24" s="69"/>
      <c r="G24" s="72">
        <f>IF(ISNA(VLOOKUP($B24,Atelier1!$B:$Z,G$1,0)),0,VLOOKUP($B24,Atelier1!$B:$Z,G$1,FALSE))</f>
        <v>0</v>
      </c>
      <c r="H24" s="64"/>
      <c r="I24" s="72">
        <f>IF(ISNA(VLOOKUP($B24,Atelier2!$C:$Q,I$1,0)),0,VLOOKUP($B24,Atelier2!$C:$Q,I$1,FALSE))</f>
        <v>0</v>
      </c>
      <c r="J24" s="64"/>
      <c r="K24" s="72">
        <f>IF(ISNA(VLOOKUP($B24,Atelier3!$B:$P,K$1,0)),0,VLOOKUP($B24,Atelier3!$B:$P,K$1,FALSE))</f>
        <v>0</v>
      </c>
      <c r="L24" s="64"/>
      <c r="M24" s="72">
        <f>IF(ISNA(VLOOKUP($B24,Atelier4!$B:$P,M$1,0)),0,VLOOKUP($B24,Atelier4!$B:$P,M$1,FALSE))</f>
        <v>0</v>
      </c>
      <c r="N24" s="69"/>
      <c r="O24" s="78"/>
    </row>
    <row r="25" spans="1:15" hidden="1" x14ac:dyDescent="0.45">
      <c r="A25" s="3" t="s">
        <v>158</v>
      </c>
      <c r="B25" s="3" t="str">
        <f>Tableau118[[#This Row],[Noms ]]&amp;", "&amp;Tableau118[[#This Row],[Prénom ]]</f>
        <v>Élement, Lise</v>
      </c>
      <c r="C25" s="1" t="s">
        <v>159</v>
      </c>
      <c r="D25" s="1" t="s">
        <v>160</v>
      </c>
      <c r="E25" s="15"/>
      <c r="F25" s="69" t="s">
        <v>251</v>
      </c>
      <c r="G25" s="72">
        <f>IF(ISNA(VLOOKUP($B25,Atelier1!$B:$Z,G$1,0)),0,VLOOKUP($B25,Atelier1!$B:$Z,G$1,FALSE))</f>
        <v>0</v>
      </c>
      <c r="H25" s="64"/>
      <c r="I25" s="72">
        <f>IF(ISNA(VLOOKUP($B25,Atelier2!$C:$Q,I$1,0)),0,VLOOKUP($B25,Atelier2!$C:$Q,I$1,FALSE))</f>
        <v>0</v>
      </c>
      <c r="J25" s="64"/>
      <c r="K25" s="72">
        <f>IF(ISNA(VLOOKUP($B25,Atelier3!$B:$P,K$1,0)),0,VLOOKUP($B25,Atelier3!$B:$P,K$1,FALSE))</f>
        <v>0</v>
      </c>
      <c r="L25" s="64"/>
      <c r="M25" s="72">
        <f>IF(ISNA(VLOOKUP($B25,Atelier4!$B:$P,M$1,0)),0,VLOOKUP($B25,Atelier4!$B:$P,M$1,FALSE))</f>
        <v>0</v>
      </c>
      <c r="N25" s="69"/>
      <c r="O25" s="78"/>
    </row>
    <row r="26" spans="1:15" hidden="1" x14ac:dyDescent="0.45">
      <c r="A26" s="3" t="s">
        <v>158</v>
      </c>
      <c r="B26" s="3" t="str">
        <f>Tableau118[[#This Row],[Noms ]]&amp;", "&amp;Tableau118[[#This Row],[Prénom ]]</f>
        <v>Gosselin, Stéphane</v>
      </c>
      <c r="C26" s="1" t="s">
        <v>161</v>
      </c>
      <c r="D26" s="1" t="s">
        <v>162</v>
      </c>
      <c r="E26" s="15"/>
      <c r="F26" s="69"/>
      <c r="G26" s="72">
        <f>IF(ISNA(VLOOKUP($B26,Atelier1!$B:$Z,G$1,0)),0,VLOOKUP($B26,Atelier1!$B:$Z,G$1,FALSE))</f>
        <v>0</v>
      </c>
      <c r="H26" s="64" t="s">
        <v>251</v>
      </c>
      <c r="I26" s="72" t="str">
        <f>IF(ISNA(VLOOKUP($B26,Atelier2!$C:$Q,I$1,0)),0,VLOOKUP($B26,Atelier2!$C:$Q,I$1,FALSE))</f>
        <v>sgosselin10@hotmail.com;</v>
      </c>
      <c r="J26" s="64"/>
      <c r="K26" s="72">
        <f>IF(ISNA(VLOOKUP($B26,Atelier3!$B:$P,K$1,0)),0,VLOOKUP($B26,Atelier3!$B:$P,K$1,FALSE))</f>
        <v>0</v>
      </c>
      <c r="L26" s="64"/>
      <c r="M26" s="72">
        <f>IF(ISNA(VLOOKUP($B26,Atelier4!$B:$P,M$1,0)),0,VLOOKUP($B26,Atelier4!$B:$P,M$1,FALSE))</f>
        <v>0</v>
      </c>
      <c r="N26" s="69"/>
      <c r="O26" s="78"/>
    </row>
    <row r="27" spans="1:15" hidden="1" x14ac:dyDescent="0.45">
      <c r="A27" s="3" t="s">
        <v>158</v>
      </c>
      <c r="B27" s="3" t="str">
        <f>Tableau118[[#This Row],[Noms ]]&amp;", "&amp;Tableau118[[#This Row],[Prénom ]]</f>
        <v>Leblanc, Jean</v>
      </c>
      <c r="C27" s="1" t="s">
        <v>163</v>
      </c>
      <c r="D27" s="1" t="s">
        <v>164</v>
      </c>
      <c r="E27" s="15"/>
      <c r="F27" s="69"/>
      <c r="G27" s="72">
        <f>IF(ISNA(VLOOKUP($B27,Atelier1!$B:$Z,G$1,0)),0,VLOOKUP($B27,Atelier1!$B:$Z,G$1,FALSE))</f>
        <v>0</v>
      </c>
      <c r="H27" s="64"/>
      <c r="I27" s="72">
        <f>IF(ISNA(VLOOKUP($B27,Atelier2!$C:$Q,I$1,0)),0,VLOOKUP($B27,Atelier2!$C:$Q,I$1,FALSE))</f>
        <v>0</v>
      </c>
      <c r="J27" s="64" t="s">
        <v>251</v>
      </c>
      <c r="K27" s="72">
        <f>IF(ISNA(VLOOKUP($B27,Atelier3!$B:$P,K$1,0)),0,VLOOKUP($B27,Atelier3!$B:$P,K$1,FALSE))</f>
        <v>0</v>
      </c>
      <c r="L27" s="64"/>
      <c r="M27" s="72">
        <f>IF(ISNA(VLOOKUP($B27,Atelier4!$B:$P,M$1,0)),0,VLOOKUP($B27,Atelier4!$B:$P,M$1,FALSE))</f>
        <v>0</v>
      </c>
      <c r="N27" s="69"/>
      <c r="O27" s="78"/>
    </row>
    <row r="28" spans="1:15" hidden="1" x14ac:dyDescent="0.45">
      <c r="A28" s="3" t="s">
        <v>108</v>
      </c>
      <c r="B28" s="3" t="str">
        <f>Tableau118[[#This Row],[Noms ]]&amp;", "&amp;Tableau118[[#This Row],[Prénom ]]</f>
        <v>Blais, Yvan</v>
      </c>
      <c r="C28" s="1" t="s">
        <v>111</v>
      </c>
      <c r="D28" s="1" t="s">
        <v>112</v>
      </c>
      <c r="E28" s="15"/>
      <c r="F28" s="69"/>
      <c r="G28" s="72">
        <f>IF(ISNA(VLOOKUP($B28,Atelier1!$B:$Z,G$1,0)),0,VLOOKUP($B28,Atelier1!$B:$Z,G$1,FALSE))</f>
        <v>0</v>
      </c>
      <c r="H28" s="64"/>
      <c r="I28" s="72">
        <f>IF(ISNA(VLOOKUP($B28,Atelier2!$C:$Q,I$1,0)),0,VLOOKUP($B28,Atelier2!$C:$Q,I$1,FALSE))</f>
        <v>0</v>
      </c>
      <c r="J28" s="64"/>
      <c r="K28" s="72">
        <f>IF(ISNA(VLOOKUP($B28,Atelier3!$B:$P,K$1,0)),0,VLOOKUP($B28,Atelier3!$B:$P,K$1,FALSE))</f>
        <v>0</v>
      </c>
      <c r="L28" s="64" t="s">
        <v>251</v>
      </c>
      <c r="M28" s="72">
        <f>IF(ISNA(VLOOKUP($B28,Atelier4!$B:$P,M$1,0)),0,VLOOKUP($B28,Atelier4!$B:$P,M$1,FALSE))</f>
        <v>0</v>
      </c>
      <c r="N28" s="69"/>
      <c r="O28" s="78"/>
    </row>
    <row r="29" spans="1:15" hidden="1" x14ac:dyDescent="0.45">
      <c r="A29" s="3" t="s">
        <v>108</v>
      </c>
      <c r="B29" s="3" t="str">
        <f>Tableau118[[#This Row],[Noms ]]&amp;", "&amp;Tableau118[[#This Row],[Prénom ]]</f>
        <v>Gervais, Diane</v>
      </c>
      <c r="C29" s="1" t="s">
        <v>109</v>
      </c>
      <c r="D29" s="1" t="s">
        <v>34</v>
      </c>
      <c r="E29" s="15"/>
      <c r="F29" s="69"/>
      <c r="G29" s="72">
        <f>IF(ISNA(VLOOKUP($B29,Atelier1!$B:$Z,G$1,0)),0,VLOOKUP($B29,Atelier1!$B:$Z,G$1,FALSE))</f>
        <v>0</v>
      </c>
      <c r="H29" s="64" t="s">
        <v>251</v>
      </c>
      <c r="I29" s="72" t="str">
        <f>IF(ISNA(VLOOKUP($B29,Atelier2!$C:$Q,I$1,0)),0,VLOOKUP($B29,Atelier2!$C:$Q,I$1,FALSE))</f>
        <v>gervadi@hotmail.ca;</v>
      </c>
      <c r="J29" s="64"/>
      <c r="K29" s="72">
        <f>IF(ISNA(VLOOKUP($B29,Atelier3!$B:$P,K$1,0)),0,VLOOKUP($B29,Atelier3!$B:$P,K$1,FALSE))</f>
        <v>0</v>
      </c>
      <c r="L29" s="64"/>
      <c r="M29" s="72">
        <f>IF(ISNA(VLOOKUP($B29,Atelier4!$B:$P,M$1,0)),0,VLOOKUP($B29,Atelier4!$B:$P,M$1,FALSE))</f>
        <v>0</v>
      </c>
      <c r="N29" s="69"/>
      <c r="O29" s="78"/>
    </row>
    <row r="30" spans="1:15" hidden="1" x14ac:dyDescent="0.45">
      <c r="A30" s="3" t="s">
        <v>108</v>
      </c>
      <c r="B30" s="3" t="str">
        <f>Tableau118[[#This Row],[Noms ]]&amp;", "&amp;Tableau118[[#This Row],[Prénom ]]</f>
        <v>Grenier, Gilles</v>
      </c>
      <c r="C30" s="1" t="s">
        <v>110</v>
      </c>
      <c r="D30" s="1" t="s">
        <v>12</v>
      </c>
      <c r="E30" s="15"/>
      <c r="F30" s="69"/>
      <c r="G30" s="72">
        <f>IF(ISNA(VLOOKUP($B30,Atelier1!$B:$Z,G$1,0)),0,VLOOKUP($B30,Atelier1!$B:$Z,G$1,FALSE))</f>
        <v>0</v>
      </c>
      <c r="H30" s="64"/>
      <c r="I30" s="72">
        <f>IF(ISNA(VLOOKUP($B30,Atelier2!$C:$Q,I$1,0)),0,VLOOKUP($B30,Atelier2!$C:$Q,I$1,FALSE))</f>
        <v>0</v>
      </c>
      <c r="J30" s="64"/>
      <c r="K30" s="72">
        <f>IF(ISNA(VLOOKUP($B30,Atelier3!$B:$P,K$1,0)),0,VLOOKUP($B30,Atelier3!$B:$P,K$1,FALSE))</f>
        <v>0</v>
      </c>
      <c r="L30" s="64"/>
      <c r="M30" s="72">
        <f>IF(ISNA(VLOOKUP($B30,Atelier4!$B:$P,M$1,0)),0,VLOOKUP($B30,Atelier4!$B:$P,M$1,FALSE))</f>
        <v>0</v>
      </c>
      <c r="N30" s="69"/>
      <c r="O30" s="78"/>
    </row>
    <row r="31" spans="1:15" x14ac:dyDescent="0.45">
      <c r="A31" s="3" t="s">
        <v>108</v>
      </c>
      <c r="B31" s="3" t="str">
        <f>Tableau118[[#This Row],[Noms ]]&amp;", "&amp;Tableau118[[#This Row],[Prénom ]]</f>
        <v>Mercier, Jacques</v>
      </c>
      <c r="C31" s="1" t="s">
        <v>113</v>
      </c>
      <c r="D31" s="1" t="s">
        <v>114</v>
      </c>
      <c r="E31" s="15"/>
      <c r="F31" s="69"/>
      <c r="G31" s="72">
        <f>IF(ISNA(VLOOKUP($B31,Atelier1!$B:$Z,G$1,0)),0,VLOOKUP($B31,Atelier1!$B:$Z,G$1,FALSE))</f>
        <v>0</v>
      </c>
      <c r="H31" s="64"/>
      <c r="I31" s="72">
        <f>IF(ISNA(VLOOKUP($B31,Atelier2!$C:$Q,I$1,0)),0,VLOOKUP($B31,Atelier2!$C:$Q,I$1,FALSE))</f>
        <v>0</v>
      </c>
      <c r="J31" s="64"/>
      <c r="K31" s="72">
        <f>IF(ISNA(VLOOKUP($B31,Atelier3!$B:$P,K$1,0)),0,VLOOKUP($B31,Atelier3!$B:$P,K$1,FALSE))</f>
        <v>0</v>
      </c>
      <c r="L31" s="64"/>
      <c r="M31" s="72">
        <f>IF(ISNA(VLOOKUP($B31,Atelier4!$B:$P,M$1,0)),0,VLOOKUP($B31,Atelier4!$B:$P,M$1,FALSE))</f>
        <v>0</v>
      </c>
      <c r="N31" s="69" t="s">
        <v>251</v>
      </c>
      <c r="O31" s="78"/>
    </row>
    <row r="32" spans="1:15" hidden="1" x14ac:dyDescent="0.45">
      <c r="A32" s="3" t="s">
        <v>10</v>
      </c>
      <c r="B32" s="3" t="str">
        <f>Tableau118[[#This Row],[Noms ]]&amp;", "&amp;Tableau118[[#This Row],[Prénom ]]</f>
        <v>Tardif, Gilles</v>
      </c>
      <c r="C32" s="1" t="s">
        <v>11</v>
      </c>
      <c r="D32" s="1" t="s">
        <v>12</v>
      </c>
      <c r="E32" s="15"/>
      <c r="F32" s="69"/>
      <c r="G32" s="72">
        <f>IF(ISNA(VLOOKUP($B32,Atelier1!$B:$Z,G$1,0)),0,VLOOKUP($B32,Atelier1!$B:$Z,G$1,FALSE))</f>
        <v>0</v>
      </c>
      <c r="H32" s="64" t="s">
        <v>251</v>
      </c>
      <c r="I32" s="72" t="str">
        <f>IF(ISNA(VLOOKUP($B32,Atelier2!$C:$Q,I$1,0)),0,VLOOKUP($B32,Atelier2!$C:$Q,I$1,FALSE))</f>
        <v>tardif90@outlook.com</v>
      </c>
      <c r="J32" s="64"/>
      <c r="K32" s="72">
        <f>IF(ISNA(VLOOKUP($B32,Atelier3!$B:$P,K$1,0)),0,VLOOKUP($B32,Atelier3!$B:$P,K$1,FALSE))</f>
        <v>0</v>
      </c>
      <c r="L32" s="64"/>
      <c r="M32" s="72">
        <f>IF(ISNA(VLOOKUP($B32,Atelier4!$B:$P,M$1,0)),0,VLOOKUP($B32,Atelier4!$B:$P,M$1,FALSE))</f>
        <v>0</v>
      </c>
      <c r="N32" s="69"/>
      <c r="O32" s="78"/>
    </row>
    <row r="33" spans="1:15" hidden="1" x14ac:dyDescent="0.45">
      <c r="A33" s="3" t="s">
        <v>254</v>
      </c>
      <c r="B33" s="3" t="str">
        <f>Tableau118[[#This Row],[Noms ]]&amp;", "&amp;Tableau118[[#This Row],[Prénom ]]</f>
        <v>Gagné, Sonia</v>
      </c>
      <c r="C33" s="1" t="s">
        <v>29</v>
      </c>
      <c r="D33" s="1" t="s">
        <v>255</v>
      </c>
      <c r="E33" s="15"/>
      <c r="F33" s="69"/>
      <c r="G33" s="72">
        <f>IF(ISNA(VLOOKUP($B33,Atelier1!$B:$Z,G$1,0)),0,VLOOKUP($B33,Atelier1!$B:$Z,G$1,FALSE))</f>
        <v>0</v>
      </c>
      <c r="H33" s="64" t="s">
        <v>251</v>
      </c>
      <c r="I33" s="72" t="str">
        <f>IF(ISNA(VLOOKUP($B33,Atelier2!$C:$Q,I$1,0)),0,VLOOKUP($B33,Atelier2!$C:$Q,I$1,FALSE))</f>
        <v>soniagagne2006@yahoo.ca;</v>
      </c>
      <c r="J33" s="64"/>
      <c r="K33" s="72">
        <f>IF(ISNA(VLOOKUP($B33,Atelier3!$B:$P,K$1,0)),0,VLOOKUP($B33,Atelier3!$B:$P,K$1,FALSE))</f>
        <v>0</v>
      </c>
      <c r="L33" s="64"/>
      <c r="M33" s="72">
        <f>IF(ISNA(VLOOKUP($B33,Atelier4!$B:$P,M$1,0)),0,VLOOKUP($B33,Atelier4!$B:$P,M$1,FALSE))</f>
        <v>0</v>
      </c>
      <c r="N33" s="69"/>
      <c r="O33" s="78"/>
    </row>
    <row r="34" spans="1:15" hidden="1" x14ac:dyDescent="0.45">
      <c r="A34" s="3" t="s">
        <v>67</v>
      </c>
      <c r="B34" s="3" t="str">
        <f>Tableau118[[#This Row],[Noms ]]&amp;", "&amp;Tableau118[[#This Row],[Prénom ]]</f>
        <v>Murphy, Brenda</v>
      </c>
      <c r="C34" s="1" t="s">
        <v>68</v>
      </c>
      <c r="D34" s="1" t="s">
        <v>69</v>
      </c>
      <c r="E34" s="15"/>
      <c r="F34" s="69"/>
      <c r="G34" s="72">
        <f>IF(ISNA(VLOOKUP($B34,Atelier1!$B:$Z,G$1,0)),0,VLOOKUP($B34,Atelier1!$B:$Z,G$1,FALSE))</f>
        <v>0</v>
      </c>
      <c r="H34" s="64" t="s">
        <v>251</v>
      </c>
      <c r="I34" s="72" t="str">
        <f>IF(ISNA(VLOOKUP($B34,Atelier2!$C:$Q,I$1,0)),0,VLOOKUP($B34,Atelier2!$C:$Q,I$1,FALSE))</f>
        <v>renda1949@hotmail.com</v>
      </c>
      <c r="J34" s="64"/>
      <c r="K34" s="72">
        <f>IF(ISNA(VLOOKUP($B34,Atelier3!$B:$P,K$1,0)),0,VLOOKUP($B34,Atelier3!$B:$P,K$1,FALSE))</f>
        <v>0</v>
      </c>
      <c r="L34" s="64"/>
      <c r="M34" s="72">
        <f>IF(ISNA(VLOOKUP($B34,Atelier4!$B:$P,M$1,0)),0,VLOOKUP($B34,Atelier4!$B:$P,M$1,FALSE))</f>
        <v>0</v>
      </c>
      <c r="N34" s="69"/>
      <c r="O34" s="78"/>
    </row>
    <row r="35" spans="1:15" x14ac:dyDescent="0.45">
      <c r="A35" s="3" t="s">
        <v>97</v>
      </c>
      <c r="B35" s="3" t="str">
        <f>Tableau118[[#This Row],[Noms ]]&amp;", "&amp;Tableau118[[#This Row],[Prénom ]]</f>
        <v>Beaudoin, Guy</v>
      </c>
      <c r="C35" s="1" t="s">
        <v>101</v>
      </c>
      <c r="D35" s="1" t="s">
        <v>37</v>
      </c>
      <c r="E35" s="15"/>
      <c r="F35" s="69"/>
      <c r="G35" s="72">
        <f>IF(ISNA(VLOOKUP($B35,Atelier1!$B:$Z,G$1,0)),0,VLOOKUP($B35,Atelier1!$B:$Z,G$1,FALSE))</f>
        <v>0</v>
      </c>
      <c r="H35" s="64"/>
      <c r="I35" s="72">
        <f>IF(ISNA(VLOOKUP($B35,Atelier2!$C:$Q,I$1,0)),0,VLOOKUP($B35,Atelier2!$C:$Q,I$1,FALSE))</f>
        <v>0</v>
      </c>
      <c r="J35" s="64"/>
      <c r="K35" s="72">
        <f>IF(ISNA(VLOOKUP($B35,Atelier3!$B:$P,K$1,0)),0,VLOOKUP($B35,Atelier3!$B:$P,K$1,FALSE))</f>
        <v>0</v>
      </c>
      <c r="L35" s="64"/>
      <c r="M35" s="72">
        <f>IF(ISNA(VLOOKUP($B35,Atelier4!$B:$P,M$1,0)),0,VLOOKUP($B35,Atelier4!$B:$P,M$1,FALSE))</f>
        <v>0</v>
      </c>
      <c r="N35" s="69" t="s">
        <v>251</v>
      </c>
      <c r="O35" s="78"/>
    </row>
    <row r="36" spans="1:15" hidden="1" x14ac:dyDescent="0.45">
      <c r="A36" s="3" t="s">
        <v>97</v>
      </c>
      <c r="B36" s="3" t="str">
        <f>Tableau118[[#This Row],[Noms ]]&amp;", "&amp;Tableau118[[#This Row],[Prénom ]]</f>
        <v>Boulet, Jean-Clair</v>
      </c>
      <c r="C36" s="1" t="s">
        <v>102</v>
      </c>
      <c r="D36" s="1" t="s">
        <v>103</v>
      </c>
      <c r="E36" s="15"/>
      <c r="F36" s="69"/>
      <c r="G36" s="72">
        <f>IF(ISNA(VLOOKUP($B36,Atelier1!$B:$Z,G$1,0)),0,VLOOKUP($B36,Atelier1!$B:$Z,G$1,FALSE))</f>
        <v>0</v>
      </c>
      <c r="H36" s="64"/>
      <c r="I36" s="72">
        <f>IF(ISNA(VLOOKUP($B36,Atelier2!$C:$Q,I$1,0)),0,VLOOKUP($B36,Atelier2!$C:$Q,I$1,FALSE))</f>
        <v>0</v>
      </c>
      <c r="J36" s="64" t="s">
        <v>251</v>
      </c>
      <c r="K36" s="72">
        <f>IF(ISNA(VLOOKUP($B36,Atelier3!$B:$P,K$1,0)),0,VLOOKUP($B36,Atelier3!$B:$P,K$1,FALSE))</f>
        <v>0</v>
      </c>
      <c r="L36" s="64"/>
      <c r="M36" s="72">
        <f>IF(ISNA(VLOOKUP($B36,Atelier4!$B:$P,M$1,0)),0,VLOOKUP($B36,Atelier4!$B:$P,M$1,FALSE))</f>
        <v>0</v>
      </c>
      <c r="N36" s="69"/>
      <c r="O36" s="78"/>
    </row>
    <row r="37" spans="1:15" hidden="1" x14ac:dyDescent="0.45">
      <c r="A37" s="3" t="s">
        <v>97</v>
      </c>
      <c r="B37" s="3" t="str">
        <f>Tableau118[[#This Row],[Noms ]]&amp;", "&amp;Tableau118[[#This Row],[Prénom ]]</f>
        <v>Minville, Michel</v>
      </c>
      <c r="C37" s="1" t="s">
        <v>100</v>
      </c>
      <c r="D37" s="1" t="s">
        <v>27</v>
      </c>
      <c r="E37" s="15"/>
      <c r="F37" s="69" t="s">
        <v>251</v>
      </c>
      <c r="G37" s="72">
        <f>IF(ISNA(VLOOKUP($B37,Atelier1!$B:$Z,G$1,0)),0,VLOOKUP($B37,Atelier1!$B:$Z,G$1,FALSE))</f>
        <v>0</v>
      </c>
      <c r="H37" s="64"/>
      <c r="I37" s="72">
        <f>IF(ISNA(VLOOKUP($B37,Atelier2!$C:$Q,I$1,0)),0,VLOOKUP($B37,Atelier2!$C:$Q,I$1,FALSE))</f>
        <v>0</v>
      </c>
      <c r="J37" s="64"/>
      <c r="K37" s="72">
        <f>IF(ISNA(VLOOKUP($B37,Atelier3!$B:$P,K$1,0)),0,VLOOKUP($B37,Atelier3!$B:$P,K$1,FALSE))</f>
        <v>0</v>
      </c>
      <c r="L37" s="64"/>
      <c r="M37" s="72">
        <f>IF(ISNA(VLOOKUP($B37,Atelier4!$B:$P,M$1,0)),0,VLOOKUP($B37,Atelier4!$B:$P,M$1,FALSE))</f>
        <v>0</v>
      </c>
      <c r="N37" s="69"/>
      <c r="O37" s="78"/>
    </row>
    <row r="38" spans="1:15" hidden="1" x14ac:dyDescent="0.45">
      <c r="A38" s="3" t="s">
        <v>97</v>
      </c>
      <c r="B38" s="3" t="str">
        <f>Tableau118[[#This Row],[Noms ]]&amp;", "&amp;Tableau118[[#This Row],[Prénom ]]</f>
        <v>Richard, Alain</v>
      </c>
      <c r="C38" s="1" t="s">
        <v>98</v>
      </c>
      <c r="D38" s="1" t="s">
        <v>99</v>
      </c>
      <c r="E38" s="15"/>
      <c r="F38" s="69"/>
      <c r="G38" s="72">
        <f>IF(ISNA(VLOOKUP($B38,Atelier1!$B:$Z,G$1,0)),0,VLOOKUP($B38,Atelier1!$B:$Z,G$1,FALSE))</f>
        <v>0</v>
      </c>
      <c r="H38" s="64"/>
      <c r="I38" s="72">
        <f>IF(ISNA(VLOOKUP($B38,Atelier2!$C:$Q,I$1,0)),0,VLOOKUP($B38,Atelier2!$C:$Q,I$1,FALSE))</f>
        <v>0</v>
      </c>
      <c r="J38" s="64"/>
      <c r="K38" s="72">
        <f>IF(ISNA(VLOOKUP($B38,Atelier3!$B:$P,K$1,0)),0,VLOOKUP($B38,Atelier3!$B:$P,K$1,FALSE))</f>
        <v>0</v>
      </c>
      <c r="L38" s="64" t="s">
        <v>251</v>
      </c>
      <c r="M38" s="72">
        <f>IF(ISNA(VLOOKUP($B38,Atelier4!$B:$P,M$1,0)),0,VLOOKUP($B38,Atelier4!$B:$P,M$1,FALSE))</f>
        <v>0</v>
      </c>
      <c r="N38" s="69"/>
      <c r="O38" s="78"/>
    </row>
    <row r="39" spans="1:15" hidden="1" x14ac:dyDescent="0.45">
      <c r="A39" s="3" t="s">
        <v>65</v>
      </c>
      <c r="B39" s="3" t="str">
        <f>Tableau118[[#This Row],[Noms ]]&amp;", "&amp;Tableau118[[#This Row],[Prénom ]]</f>
        <v>Vigneault, Guy</v>
      </c>
      <c r="C39" s="1" t="s">
        <v>66</v>
      </c>
      <c r="D39" s="1" t="s">
        <v>37</v>
      </c>
      <c r="E39" s="15"/>
      <c r="F39" s="69" t="s">
        <v>251</v>
      </c>
      <c r="G39" s="72">
        <f>IF(ISNA(VLOOKUP($B39,Atelier1!$B:$Z,G$1,0)),0,VLOOKUP($B39,Atelier1!$B:$Z,G$1,FALSE))</f>
        <v>0</v>
      </c>
      <c r="H39" s="64"/>
      <c r="I39" s="72">
        <f>IF(ISNA(VLOOKUP($B39,Atelier2!$C:$Q,I$1,0)),0,VLOOKUP($B39,Atelier2!$C:$Q,I$1,FALSE))</f>
        <v>0</v>
      </c>
      <c r="J39" s="64"/>
      <c r="K39" s="72">
        <f>IF(ISNA(VLOOKUP($B39,Atelier3!$B:$P,K$1,0)),0,VLOOKUP($B39,Atelier3!$B:$P,K$1,FALSE))</f>
        <v>0</v>
      </c>
      <c r="L39" s="64"/>
      <c r="M39" s="72">
        <f>IF(ISNA(VLOOKUP($B39,Atelier4!$B:$P,M$1,0)),0,VLOOKUP($B39,Atelier4!$B:$P,M$1,FALSE))</f>
        <v>0</v>
      </c>
      <c r="N39" s="69"/>
      <c r="O39" s="78"/>
    </row>
    <row r="40" spans="1:15" hidden="1" x14ac:dyDescent="0.45">
      <c r="A40" s="3" t="s">
        <v>165</v>
      </c>
      <c r="B40" s="3" t="str">
        <f>Tableau118[[#This Row],[Noms ]]&amp;", "&amp;Tableau118[[#This Row],[Prénom ]]</f>
        <v>Bélanger , Josée</v>
      </c>
      <c r="C40" s="1" t="s">
        <v>172</v>
      </c>
      <c r="D40" s="1" t="s">
        <v>123</v>
      </c>
      <c r="E40" s="15"/>
      <c r="F40" s="69"/>
      <c r="G40" s="72">
        <f>IF(ISNA(VLOOKUP($B40,Atelier1!$B:$Z,G$1,0)),0,VLOOKUP($B40,Atelier1!$B:$Z,G$1,FALSE))</f>
        <v>0</v>
      </c>
      <c r="H40" s="64"/>
      <c r="I40" s="72">
        <f>IF(ISNA(VLOOKUP($B40,Atelier2!$C:$Q,I$1,0)),0,VLOOKUP($B40,Atelier2!$C:$Q,I$1,FALSE))</f>
        <v>0</v>
      </c>
      <c r="J40" s="64"/>
      <c r="K40" s="72">
        <f>IF(ISNA(VLOOKUP($B40,Atelier3!$B:$P,K$1,0)),0,VLOOKUP($B40,Atelier3!$B:$P,K$1,FALSE))</f>
        <v>0</v>
      </c>
      <c r="L40" s="64" t="s">
        <v>251</v>
      </c>
      <c r="M40" s="72">
        <f>IF(ISNA(VLOOKUP($B40,Atelier4!$B:$P,M$1,0)),0,VLOOKUP($B40,Atelier4!$B:$P,M$1,FALSE))</f>
        <v>0</v>
      </c>
      <c r="N40" s="69"/>
      <c r="O40" s="78"/>
    </row>
    <row r="41" spans="1:15" hidden="1" x14ac:dyDescent="0.45">
      <c r="A41" s="3" t="s">
        <v>165</v>
      </c>
      <c r="B41" s="3" t="str">
        <f>Tableau118[[#This Row],[Noms ]]&amp;", "&amp;Tableau118[[#This Row],[Prénom ]]</f>
        <v>Bérubé, Jean-Denis</v>
      </c>
      <c r="C41" s="1" t="s">
        <v>169</v>
      </c>
      <c r="D41" s="1" t="s">
        <v>170</v>
      </c>
      <c r="E41" s="15"/>
      <c r="F41" s="69" t="s">
        <v>251</v>
      </c>
      <c r="G41" s="72">
        <f>IF(ISNA(VLOOKUP($B41,Atelier1!$B:$Z,G$1,0)),0,VLOOKUP($B41,Atelier1!$B:$Z,G$1,FALSE))</f>
        <v>0</v>
      </c>
      <c r="H41" s="64"/>
      <c r="I41" s="72">
        <f>IF(ISNA(VLOOKUP($B41,Atelier2!$C:$Q,I$1,0)),0,VLOOKUP($B41,Atelier2!$C:$Q,I$1,FALSE))</f>
        <v>0</v>
      </c>
      <c r="J41" s="64"/>
      <c r="K41" s="72">
        <f>IF(ISNA(VLOOKUP($B41,Atelier3!$B:$P,K$1,0)),0,VLOOKUP($B41,Atelier3!$B:$P,K$1,FALSE))</f>
        <v>0</v>
      </c>
      <c r="L41" s="64"/>
      <c r="M41" s="72">
        <f>IF(ISNA(VLOOKUP($B41,Atelier4!$B:$P,M$1,0)),0,VLOOKUP($B41,Atelier4!$B:$P,M$1,FALSE))</f>
        <v>0</v>
      </c>
      <c r="N41" s="69"/>
      <c r="O41" s="78"/>
    </row>
    <row r="42" spans="1:15" hidden="1" x14ac:dyDescent="0.45">
      <c r="A42" s="3" t="s">
        <v>165</v>
      </c>
      <c r="B42" s="3" t="str">
        <f>Tableau118[[#This Row],[Noms ]]&amp;", "&amp;Tableau118[[#This Row],[Prénom ]]</f>
        <v>Rousseau, Nathalie</v>
      </c>
      <c r="C42" s="1" t="s">
        <v>171</v>
      </c>
      <c r="D42" s="1" t="s">
        <v>136</v>
      </c>
      <c r="E42" s="15"/>
      <c r="F42" s="69"/>
      <c r="G42" s="72">
        <f>IF(ISNA(VLOOKUP($B42,Atelier1!$B:$Z,G$1,0)),0,VLOOKUP($B42,Atelier1!$B:$Z,G$1,FALSE))</f>
        <v>0</v>
      </c>
      <c r="H42" s="64"/>
      <c r="I42" s="72">
        <f>IF(ISNA(VLOOKUP($B42,Atelier2!$C:$Q,I$1,0)),0,VLOOKUP($B42,Atelier2!$C:$Q,I$1,FALSE))</f>
        <v>0</v>
      </c>
      <c r="J42" s="64"/>
      <c r="K42" s="72">
        <f>IF(ISNA(VLOOKUP($B42,Atelier3!$B:$P,K$1,0)),0,VLOOKUP($B42,Atelier3!$B:$P,K$1,FALSE))</f>
        <v>0</v>
      </c>
      <c r="L42" s="64" t="s">
        <v>251</v>
      </c>
      <c r="M42" s="72">
        <f>IF(ISNA(VLOOKUP($B42,Atelier4!$B:$P,M$1,0)),0,VLOOKUP($B42,Atelier4!$B:$P,M$1,FALSE))</f>
        <v>0</v>
      </c>
      <c r="N42" s="69"/>
      <c r="O42" s="78"/>
    </row>
    <row r="43" spans="1:15" hidden="1" x14ac:dyDescent="0.45">
      <c r="A43" s="3" t="s">
        <v>165</v>
      </c>
      <c r="B43" s="3" t="str">
        <f>Tableau118[[#This Row],[Noms ]]&amp;", "&amp;Tableau118[[#This Row],[Prénom ]]</f>
        <v>Soucy, Isabelle</v>
      </c>
      <c r="C43" s="1" t="s">
        <v>167</v>
      </c>
      <c r="D43" s="1" t="s">
        <v>168</v>
      </c>
      <c r="E43" s="15"/>
      <c r="F43" s="69"/>
      <c r="G43" s="72">
        <f>IF(ISNA(VLOOKUP($B43,Atelier1!$B:$Z,G$1,0)),0,VLOOKUP($B43,Atelier1!$B:$Z,G$1,FALSE))</f>
        <v>0</v>
      </c>
      <c r="H43" s="64" t="s">
        <v>251</v>
      </c>
      <c r="I43" s="72" t="str">
        <f>IF(ISNA(VLOOKUP($B43,Atelier2!$C:$Q,I$1,0)),0,VLOOKUP($B43,Atelier2!$C:$Q,I$1,FALSE))</f>
        <v>etibo.isoucy@videotron.ca</v>
      </c>
      <c r="J43" s="64"/>
      <c r="K43" s="72">
        <f>IF(ISNA(VLOOKUP($B43,Atelier3!$B:$P,K$1,0)),0,VLOOKUP($B43,Atelier3!$B:$P,K$1,FALSE))</f>
        <v>0</v>
      </c>
      <c r="L43" s="64"/>
      <c r="M43" s="72">
        <f>IF(ISNA(VLOOKUP($B43,Atelier4!$B:$P,M$1,0)),0,VLOOKUP($B43,Atelier4!$B:$P,M$1,FALSE))</f>
        <v>0</v>
      </c>
      <c r="N43" s="69"/>
      <c r="O43" s="78"/>
    </row>
    <row r="44" spans="1:15" hidden="1" x14ac:dyDescent="0.45">
      <c r="A44" s="3" t="s">
        <v>165</v>
      </c>
      <c r="B44" s="3" t="str">
        <f>Tableau118[[#This Row],[Noms ]]&amp;", "&amp;Tableau118[[#This Row],[Prénom ]]</f>
        <v>St-Pierre, Amélie</v>
      </c>
      <c r="C44" s="1" t="s">
        <v>5</v>
      </c>
      <c r="D44" s="1" t="s">
        <v>166</v>
      </c>
      <c r="E44" s="15"/>
      <c r="F44" s="69"/>
      <c r="G44" s="72">
        <f>IF(ISNA(VLOOKUP($B44,Atelier1!$B:$Z,G$1,0)),0,VLOOKUP($B44,Atelier1!$B:$Z,G$1,FALSE))</f>
        <v>0</v>
      </c>
      <c r="H44" s="64"/>
      <c r="I44" s="72">
        <f>IF(ISNA(VLOOKUP($B44,Atelier2!$C:$Q,I$1,0)),0,VLOOKUP($B44,Atelier2!$C:$Q,I$1,FALSE))</f>
        <v>0</v>
      </c>
      <c r="J44" s="64" t="s">
        <v>251</v>
      </c>
      <c r="K44" s="72">
        <f>IF(ISNA(VLOOKUP($B44,Atelier3!$B:$P,K$1,0)),0,VLOOKUP($B44,Atelier3!$B:$P,K$1,FALSE))</f>
        <v>0</v>
      </c>
      <c r="L44" s="64"/>
      <c r="M44" s="72">
        <f>IF(ISNA(VLOOKUP($B44,Atelier4!$B:$P,M$1,0)),0,VLOOKUP($B44,Atelier4!$B:$P,M$1,FALSE))</f>
        <v>0</v>
      </c>
      <c r="N44" s="69"/>
      <c r="O44" s="78"/>
    </row>
    <row r="45" spans="1:15" x14ac:dyDescent="0.45">
      <c r="A45" s="3" t="s">
        <v>165</v>
      </c>
      <c r="B45" s="3" t="str">
        <f>Tableau118[[#This Row],[Noms ]]&amp;", "&amp;Tableau118[[#This Row],[Prénom ]]</f>
        <v>St-Pierre, Claude</v>
      </c>
      <c r="C45" s="1" t="s">
        <v>5</v>
      </c>
      <c r="D45" s="1" t="s">
        <v>127</v>
      </c>
      <c r="E45" s="15"/>
      <c r="F45" s="69"/>
      <c r="G45" s="72">
        <f>IF(ISNA(VLOOKUP($B45,Atelier1!$B:$Z,G$1,0)),0,VLOOKUP($B45,Atelier1!$B:$Z,G$1,FALSE))</f>
        <v>0</v>
      </c>
      <c r="H45" s="64"/>
      <c r="I45" s="72">
        <f>IF(ISNA(VLOOKUP($B45,Atelier2!$C:$Q,I$1,0)),0,VLOOKUP($B45,Atelier2!$C:$Q,I$1,FALSE))</f>
        <v>0</v>
      </c>
      <c r="J45" s="64"/>
      <c r="K45" s="72">
        <f>IF(ISNA(VLOOKUP($B45,Atelier3!$B:$P,K$1,0)),0,VLOOKUP($B45,Atelier3!$B:$P,K$1,FALSE))</f>
        <v>0</v>
      </c>
      <c r="L45" s="64"/>
      <c r="M45" s="72">
        <f>IF(ISNA(VLOOKUP($B45,Atelier4!$B:$P,M$1,0)),0,VLOOKUP($B45,Atelier4!$B:$P,M$1,FALSE))</f>
        <v>0</v>
      </c>
      <c r="N45" s="69" t="s">
        <v>251</v>
      </c>
      <c r="O45" s="78"/>
    </row>
    <row r="46" spans="1:15" ht="28.5" hidden="1" x14ac:dyDescent="0.45">
      <c r="A46" s="16" t="s">
        <v>115</v>
      </c>
      <c r="B46" s="16" t="str">
        <f>Tableau118[[#This Row],[Noms ]]&amp;", "&amp;Tableau118[[#This Row],[Prénom ]]</f>
        <v>Beaulieu, Josée</v>
      </c>
      <c r="C46" s="1" t="s">
        <v>122</v>
      </c>
      <c r="D46" s="1" t="s">
        <v>123</v>
      </c>
      <c r="E46" s="15"/>
      <c r="F46" s="69"/>
      <c r="G46" s="72">
        <f>IF(ISNA(VLOOKUP($B46,Atelier1!$B:$Z,G$1,0)),0,VLOOKUP($B46,Atelier1!$B:$Z,G$1,FALSE))</f>
        <v>0</v>
      </c>
      <c r="H46" s="64"/>
      <c r="I46" s="72">
        <f>IF(ISNA(VLOOKUP($B46,Atelier2!$C:$Q,I$1,0)),0,VLOOKUP($B46,Atelier2!$C:$Q,I$1,FALSE))</f>
        <v>0</v>
      </c>
      <c r="J46" s="64"/>
      <c r="K46" s="72">
        <f>IF(ISNA(VLOOKUP($B46,Atelier3!$B:$P,K$1,0)),0,VLOOKUP($B46,Atelier3!$B:$P,K$1,FALSE))</f>
        <v>0</v>
      </c>
      <c r="L46" s="64"/>
      <c r="M46" s="72">
        <f>IF(ISNA(VLOOKUP($B46,Atelier4!$B:$P,M$1,0)),0,VLOOKUP($B46,Atelier4!$B:$P,M$1,FALSE))</f>
        <v>0</v>
      </c>
      <c r="N46" s="69"/>
      <c r="O46" s="78"/>
    </row>
    <row r="47" spans="1:15" ht="28.5" hidden="1" x14ac:dyDescent="0.45">
      <c r="A47" s="16" t="s">
        <v>115</v>
      </c>
      <c r="B47" s="16" t="str">
        <f>Tableau118[[#This Row],[Noms ]]&amp;", "&amp;Tableau118[[#This Row],[Prénom ]]</f>
        <v>Boulianne, Guylaine</v>
      </c>
      <c r="C47" s="1" t="s">
        <v>31</v>
      </c>
      <c r="D47" s="1" t="s">
        <v>120</v>
      </c>
      <c r="E47" s="15"/>
      <c r="F47" s="69"/>
      <c r="G47" s="72">
        <f>IF(ISNA(VLOOKUP($B47,Atelier1!$B:$Z,G$1,0)),0,VLOOKUP($B47,Atelier1!$B:$Z,G$1,FALSE))</f>
        <v>0</v>
      </c>
      <c r="H47" s="64" t="s">
        <v>251</v>
      </c>
      <c r="I47" s="72" t="str">
        <f>IF(ISNA(VLOOKUP($B47,Atelier2!$C:$Q,I$1,0)),0,VLOOKUP($B47,Atelier2!$C:$Q,I$1,FALSE))</f>
        <v>patetguy@hotmail.com</v>
      </c>
      <c r="J47" s="64"/>
      <c r="K47" s="72">
        <f>IF(ISNA(VLOOKUP($B47,Atelier3!$B:$P,K$1,0)),0,VLOOKUP($B47,Atelier3!$B:$P,K$1,FALSE))</f>
        <v>0</v>
      </c>
      <c r="L47" s="64"/>
      <c r="M47" s="72">
        <f>IF(ISNA(VLOOKUP($B47,Atelier4!$B:$P,M$1,0)),0,VLOOKUP($B47,Atelier4!$B:$P,M$1,FALSE))</f>
        <v>0</v>
      </c>
      <c r="N47" s="69"/>
      <c r="O47" s="78"/>
    </row>
    <row r="48" spans="1:15" ht="28.5" hidden="1" x14ac:dyDescent="0.45">
      <c r="A48" s="16" t="s">
        <v>115</v>
      </c>
      <c r="B48" s="16" t="str">
        <f>Tableau118[[#This Row],[Noms ]]&amp;", "&amp;Tableau118[[#This Row],[Prénom ]]</f>
        <v>Brousseau, Jacques</v>
      </c>
      <c r="C48" s="1" t="s">
        <v>129</v>
      </c>
      <c r="D48" s="1" t="s">
        <v>114</v>
      </c>
      <c r="E48" s="15"/>
      <c r="F48" s="69"/>
      <c r="G48" s="72">
        <f>IF(ISNA(VLOOKUP($B48,Atelier1!$B:$Z,G$1,0)),0,VLOOKUP($B48,Atelier1!$B:$Z,G$1,FALSE))</f>
        <v>0</v>
      </c>
      <c r="H48" s="64"/>
      <c r="I48" s="72">
        <f>IF(ISNA(VLOOKUP($B48,Atelier2!$C:$Q,I$1,0)),0,VLOOKUP($B48,Atelier2!$C:$Q,I$1,FALSE))</f>
        <v>0</v>
      </c>
      <c r="J48" s="64"/>
      <c r="K48" s="72">
        <f>IF(ISNA(VLOOKUP($B48,Atelier3!$B:$P,K$1,0)),0,VLOOKUP($B48,Atelier3!$B:$P,K$1,FALSE))</f>
        <v>0</v>
      </c>
      <c r="L48" s="64" t="s">
        <v>251</v>
      </c>
      <c r="M48" s="72">
        <f>IF(ISNA(VLOOKUP($B48,Atelier4!$B:$P,M$1,0)),0,VLOOKUP($B48,Atelier4!$B:$P,M$1,FALSE))</f>
        <v>0</v>
      </c>
      <c r="N48" s="69"/>
      <c r="O48" s="78"/>
    </row>
    <row r="49" spans="1:15" ht="28.5" hidden="1" x14ac:dyDescent="0.45">
      <c r="A49" s="16" t="s">
        <v>115</v>
      </c>
      <c r="B49" s="16" t="str">
        <f>Tableau118[[#This Row],[Noms ]]&amp;", "&amp;Tableau118[[#This Row],[Prénom ]]</f>
        <v>Gagné, Nadine</v>
      </c>
      <c r="C49" s="1" t="s">
        <v>29</v>
      </c>
      <c r="D49" s="1" t="s">
        <v>118</v>
      </c>
      <c r="E49" s="15"/>
      <c r="F49" s="69"/>
      <c r="G49" s="72">
        <f>IF(ISNA(VLOOKUP($B49,Atelier1!$B:$Z,G$1,0)),0,VLOOKUP($B49,Atelier1!$B:$Z,G$1,FALSE))</f>
        <v>0</v>
      </c>
      <c r="H49" s="64"/>
      <c r="I49" s="72">
        <f>IF(ISNA(VLOOKUP($B49,Atelier2!$C:$Q,I$1,0)),0,VLOOKUP($B49,Atelier2!$C:$Q,I$1,FALSE))</f>
        <v>0</v>
      </c>
      <c r="J49" s="64"/>
      <c r="K49" s="72">
        <f>IF(ISNA(VLOOKUP($B49,Atelier3!$B:$P,K$1,0)),0,VLOOKUP($B49,Atelier3!$B:$P,K$1,FALSE))</f>
        <v>0</v>
      </c>
      <c r="L49" s="64"/>
      <c r="M49" s="72">
        <f>IF(ISNA(VLOOKUP($B49,Atelier4!$B:$P,M$1,0)),0,VLOOKUP($B49,Atelier4!$B:$P,M$1,FALSE))</f>
        <v>0</v>
      </c>
      <c r="N49" s="69"/>
      <c r="O49" s="78"/>
    </row>
    <row r="50" spans="1:15" ht="28.5" hidden="1" x14ac:dyDescent="0.45">
      <c r="A50" s="16" t="s">
        <v>115</v>
      </c>
      <c r="B50" s="16" t="str">
        <f>Tableau118[[#This Row],[Noms ]]&amp;", "&amp;Tableau118[[#This Row],[Prénom ]]</f>
        <v>Girard , Carol</v>
      </c>
      <c r="C50" s="1" t="s">
        <v>116</v>
      </c>
      <c r="D50" s="1" t="s">
        <v>117</v>
      </c>
      <c r="E50" s="15"/>
      <c r="F50" s="69" t="s">
        <v>251</v>
      </c>
      <c r="G50" s="72">
        <f>IF(ISNA(VLOOKUP($B50,Atelier1!$B:$Z,G$1,0)),0,VLOOKUP($B50,Atelier1!$B:$Z,G$1,FALSE))</f>
        <v>0</v>
      </c>
      <c r="H50" s="64"/>
      <c r="I50" s="72">
        <f>IF(ISNA(VLOOKUP($B50,Atelier2!$C:$Q,I$1,0)),0,VLOOKUP($B50,Atelier2!$C:$Q,I$1,FALSE))</f>
        <v>0</v>
      </c>
      <c r="J50" s="64"/>
      <c r="K50" s="72">
        <f>IF(ISNA(VLOOKUP($B50,Atelier3!$B:$P,K$1,0)),0,VLOOKUP($B50,Atelier3!$B:$P,K$1,FALSE))</f>
        <v>0</v>
      </c>
      <c r="L50" s="64"/>
      <c r="M50" s="72">
        <f>IF(ISNA(VLOOKUP($B50,Atelier4!$B:$P,M$1,0)),0,VLOOKUP($B50,Atelier4!$B:$P,M$1,FALSE))</f>
        <v>0</v>
      </c>
      <c r="N50" s="69"/>
      <c r="O50" s="78"/>
    </row>
    <row r="51" spans="1:15" ht="28.5" hidden="1" x14ac:dyDescent="0.45">
      <c r="A51" s="16" t="s">
        <v>115</v>
      </c>
      <c r="B51" s="16" t="str">
        <f>Tableau118[[#This Row],[Noms ]]&amp;", "&amp;Tableau118[[#This Row],[Prénom ]]</f>
        <v>Hovington, Maryse</v>
      </c>
      <c r="C51" s="1" t="s">
        <v>124</v>
      </c>
      <c r="D51" s="1" t="s">
        <v>125</v>
      </c>
      <c r="E51" s="15"/>
      <c r="F51" s="69"/>
      <c r="G51" s="72">
        <f>IF(ISNA(VLOOKUP($B51,Atelier1!$B:$Z,G$1,0)),0,VLOOKUP($B51,Atelier1!$B:$Z,G$1,FALSE))</f>
        <v>0</v>
      </c>
      <c r="H51" s="64"/>
      <c r="I51" s="72">
        <f>IF(ISNA(VLOOKUP($B51,Atelier2!$C:$Q,I$1,0)),0,VLOOKUP($B51,Atelier2!$C:$Q,I$1,FALSE))</f>
        <v>0</v>
      </c>
      <c r="J51" s="64"/>
      <c r="K51" s="72">
        <f>IF(ISNA(VLOOKUP($B51,Atelier3!$B:$P,K$1,0)),0,VLOOKUP($B51,Atelier3!$B:$P,K$1,FALSE))</f>
        <v>0</v>
      </c>
      <c r="L51" s="64"/>
      <c r="M51" s="72">
        <f>IF(ISNA(VLOOKUP($B51,Atelier4!$B:$P,M$1,0)),0,VLOOKUP($B51,Atelier4!$B:$P,M$1,FALSE))</f>
        <v>0</v>
      </c>
      <c r="N51" s="69"/>
      <c r="O51" s="78"/>
    </row>
    <row r="52" spans="1:15" ht="28.5" hidden="1" x14ac:dyDescent="0.45">
      <c r="A52" s="16" t="s">
        <v>115</v>
      </c>
      <c r="B52" s="16" t="str">
        <f>Tableau118[[#This Row],[Noms ]]&amp;", "&amp;Tableau118[[#This Row],[Prénom ]]</f>
        <v>Martel, Louise</v>
      </c>
      <c r="C52" s="1" t="s">
        <v>128</v>
      </c>
      <c r="D52" s="1" t="s">
        <v>62</v>
      </c>
      <c r="E52" s="15"/>
      <c r="F52" s="69"/>
      <c r="G52" s="72">
        <f>IF(ISNA(VLOOKUP($B52,Atelier1!$B:$Z,G$1,0)),0,VLOOKUP($B52,Atelier1!$B:$Z,G$1,FALSE))</f>
        <v>0</v>
      </c>
      <c r="H52" s="64"/>
      <c r="I52" s="72">
        <f>IF(ISNA(VLOOKUP($B52,Atelier2!$C:$Q,I$1,0)),0,VLOOKUP($B52,Atelier2!$C:$Q,I$1,FALSE))</f>
        <v>0</v>
      </c>
      <c r="J52" s="64"/>
      <c r="K52" s="72">
        <f>IF(ISNA(VLOOKUP($B52,Atelier3!$B:$P,K$1,0)),0,VLOOKUP($B52,Atelier3!$B:$P,K$1,FALSE))</f>
        <v>0</v>
      </c>
      <c r="L52" s="64" t="s">
        <v>251</v>
      </c>
      <c r="M52" s="72">
        <f>IF(ISNA(VLOOKUP($B52,Atelier4!$B:$P,M$1,0)),0,VLOOKUP($B52,Atelier4!$B:$P,M$1,FALSE))</f>
        <v>0</v>
      </c>
      <c r="N52" s="69"/>
      <c r="O52" s="78"/>
    </row>
    <row r="53" spans="1:15" ht="28.5" x14ac:dyDescent="0.45">
      <c r="A53" s="16" t="s">
        <v>115</v>
      </c>
      <c r="B53" s="16" t="str">
        <f>Tableau118[[#This Row],[Noms ]]&amp;", "&amp;Tableau118[[#This Row],[Prénom ]]</f>
        <v>Ouellet, Donald</v>
      </c>
      <c r="C53" s="1" t="s">
        <v>83</v>
      </c>
      <c r="D53" s="1" t="s">
        <v>121</v>
      </c>
      <c r="E53" s="15"/>
      <c r="F53" s="69"/>
      <c r="G53" s="72">
        <f>IF(ISNA(VLOOKUP($B53,Atelier1!$B:$Z,G$1,0)),0,VLOOKUP($B53,Atelier1!$B:$Z,G$1,FALSE))</f>
        <v>0</v>
      </c>
      <c r="H53" s="64"/>
      <c r="I53" s="72">
        <f>IF(ISNA(VLOOKUP($B53,Atelier2!$C:$Q,I$1,0)),0,VLOOKUP($B53,Atelier2!$C:$Q,I$1,FALSE))</f>
        <v>0</v>
      </c>
      <c r="J53" s="64"/>
      <c r="K53" s="72">
        <f>IF(ISNA(VLOOKUP($B53,Atelier3!$B:$P,K$1,0)),0,VLOOKUP($B53,Atelier3!$B:$P,K$1,FALSE))</f>
        <v>0</v>
      </c>
      <c r="L53" s="64"/>
      <c r="M53" s="72">
        <f>IF(ISNA(VLOOKUP($B53,Atelier4!$B:$P,M$1,0)),0,VLOOKUP($B53,Atelier4!$B:$P,M$1,FALSE))</f>
        <v>0</v>
      </c>
      <c r="N53" s="69" t="s">
        <v>251</v>
      </c>
      <c r="O53" s="78"/>
    </row>
    <row r="54" spans="1:15" ht="28.5" hidden="1" x14ac:dyDescent="0.45">
      <c r="A54" s="16" t="s">
        <v>115</v>
      </c>
      <c r="B54" s="16" t="str">
        <f>Tableau118[[#This Row],[Noms ]]&amp;", "&amp;Tableau118[[#This Row],[Prénom ]]</f>
        <v>St-Gelais, Claude</v>
      </c>
      <c r="C54" s="1" t="s">
        <v>126</v>
      </c>
      <c r="D54" s="1" t="s">
        <v>127</v>
      </c>
      <c r="E54" s="15"/>
      <c r="F54" s="69" t="s">
        <v>251</v>
      </c>
      <c r="G54" s="72">
        <f>IF(ISNA(VLOOKUP($B54,Atelier1!$B:$Z,G$1,0)),0,VLOOKUP($B54,Atelier1!$B:$Z,G$1,FALSE))</f>
        <v>0</v>
      </c>
      <c r="H54" s="64"/>
      <c r="I54" s="72">
        <f>IF(ISNA(VLOOKUP($B54,Atelier2!$C:$Q,I$1,0)),0,VLOOKUP($B54,Atelier2!$C:$Q,I$1,FALSE))</f>
        <v>0</v>
      </c>
      <c r="J54" s="64"/>
      <c r="K54" s="72">
        <f>IF(ISNA(VLOOKUP($B54,Atelier3!$B:$P,K$1,0)),0,VLOOKUP($B54,Atelier3!$B:$P,K$1,FALSE))</f>
        <v>0</v>
      </c>
      <c r="L54" s="64"/>
      <c r="M54" s="72">
        <f>IF(ISNA(VLOOKUP($B54,Atelier4!$B:$P,M$1,0)),0,VLOOKUP($B54,Atelier4!$B:$P,M$1,FALSE))</f>
        <v>0</v>
      </c>
      <c r="N54" s="69"/>
      <c r="O54" s="78"/>
    </row>
    <row r="55" spans="1:15" ht="28.5" x14ac:dyDescent="0.45">
      <c r="A55" s="16" t="s">
        <v>115</v>
      </c>
      <c r="B55" s="16" t="str">
        <f>Tableau118[[#This Row],[Noms ]]&amp;", "&amp;Tableau118[[#This Row],[Prénom ]]</f>
        <v>Tremblay, Guylaine</v>
      </c>
      <c r="C55" s="1" t="s">
        <v>119</v>
      </c>
      <c r="D55" s="1" t="s">
        <v>120</v>
      </c>
      <c r="E55" s="15"/>
      <c r="F55" s="69"/>
      <c r="G55" s="72">
        <f>IF(ISNA(VLOOKUP($B55,Atelier1!$B:$Z,G$1,0)),0,VLOOKUP($B55,Atelier1!$B:$Z,G$1,FALSE))</f>
        <v>0</v>
      </c>
      <c r="H55" s="64"/>
      <c r="I55" s="72">
        <f>IF(ISNA(VLOOKUP($B55,Atelier2!$C:$Q,I$1,0)),0,VLOOKUP($B55,Atelier2!$C:$Q,I$1,FALSE))</f>
        <v>0</v>
      </c>
      <c r="J55" s="64"/>
      <c r="K55" s="72">
        <f>IF(ISNA(VLOOKUP($B55,Atelier3!$B:$P,K$1,0)),0,VLOOKUP($B55,Atelier3!$B:$P,K$1,FALSE))</f>
        <v>0</v>
      </c>
      <c r="L55" s="64"/>
      <c r="M55" s="72">
        <f>IF(ISNA(VLOOKUP($B55,Atelier4!$B:$P,M$1,0)),0,VLOOKUP($B55,Atelier4!$B:$P,M$1,FALSE))</f>
        <v>0</v>
      </c>
      <c r="N55" s="69" t="s">
        <v>251</v>
      </c>
      <c r="O55" s="78"/>
    </row>
    <row r="56" spans="1:15" hidden="1" x14ac:dyDescent="0.45">
      <c r="A56" s="3" t="s">
        <v>70</v>
      </c>
      <c r="B56" s="3" t="str">
        <f>Tableau118[[#This Row],[Noms ]]&amp;", "&amp;Tableau118[[#This Row],[Prénom ]]</f>
        <v>Aubert, Pierre</v>
      </c>
      <c r="C56" s="1" t="s">
        <v>77</v>
      </c>
      <c r="D56" s="1" t="s">
        <v>78</v>
      </c>
      <c r="E56" s="15"/>
      <c r="F56" s="69"/>
      <c r="G56" s="72">
        <f>IF(ISNA(VLOOKUP($B56,Atelier1!$B:$Z,G$1,0)),0,VLOOKUP($B56,Atelier1!$B:$Z,G$1,FALSE))</f>
        <v>0</v>
      </c>
      <c r="H56" s="64"/>
      <c r="I56" s="72">
        <f>IF(ISNA(VLOOKUP($B56,Atelier2!$C:$Q,I$1,0)),0,VLOOKUP($B56,Atelier2!$C:$Q,I$1,FALSE))</f>
        <v>0</v>
      </c>
      <c r="J56" s="64" t="s">
        <v>251</v>
      </c>
      <c r="K56" s="72">
        <f>IF(ISNA(VLOOKUP($B56,Atelier3!$B:$P,K$1,0)),0,VLOOKUP($B56,Atelier3!$B:$P,K$1,FALSE))</f>
        <v>0</v>
      </c>
      <c r="L56" s="64"/>
      <c r="M56" s="72">
        <f>IF(ISNA(VLOOKUP($B56,Atelier4!$B:$P,M$1,0)),0,VLOOKUP($B56,Atelier4!$B:$P,M$1,FALSE))</f>
        <v>0</v>
      </c>
      <c r="N56" s="69"/>
      <c r="O56" s="78"/>
    </row>
    <row r="57" spans="1:15" hidden="1" x14ac:dyDescent="0.45">
      <c r="A57" s="10" t="s">
        <v>70</v>
      </c>
      <c r="B57" s="10" t="str">
        <f>Tableau118[[#This Row],[Noms ]]&amp;", "&amp;Tableau118[[#This Row],[Prénom ]]</f>
        <v>Gauthier, Joëlle</v>
      </c>
      <c r="C57" s="11" t="s">
        <v>8</v>
      </c>
      <c r="D57" s="11" t="s">
        <v>73</v>
      </c>
      <c r="E57" s="38">
        <v>1</v>
      </c>
      <c r="F57" s="69"/>
      <c r="G57" s="52">
        <f>IF(ISNA(VLOOKUP($B57,Atelier1!$B:$Z,G$1,0)),0,VLOOKUP($B57,Atelier1!$B:$Z,G$1,FALSE))</f>
        <v>0</v>
      </c>
      <c r="H57" s="64"/>
      <c r="I57" s="52">
        <f>IF(ISNA(VLOOKUP($B57,Atelier2!$C:$Q,I$1,0)),0,VLOOKUP($B57,Atelier2!$C:$Q,I$1,FALSE))</f>
        <v>0</v>
      </c>
      <c r="J57" s="64"/>
      <c r="K57" s="52">
        <f>IF(ISNA(VLOOKUP($B57,Atelier3!$B:$P,K$1,0)),0,VLOOKUP($B57,Atelier3!$B:$P,K$1,FALSE))</f>
        <v>0</v>
      </c>
      <c r="L57" s="64"/>
      <c r="M57" s="52">
        <f>IF(ISNA(VLOOKUP($B57,Atelier4!$B:$P,M$1,0)),0,VLOOKUP($B57,Atelier4!$B:$P,M$1,FALSE))</f>
        <v>0</v>
      </c>
      <c r="N57" s="69"/>
      <c r="O57" s="78"/>
    </row>
    <row r="58" spans="1:15" hidden="1" x14ac:dyDescent="0.45">
      <c r="A58" s="3" t="s">
        <v>70</v>
      </c>
      <c r="B58" s="3" t="str">
        <f>Tableau118[[#This Row],[Noms ]]&amp;", "&amp;Tableau118[[#This Row],[Prénom ]]</f>
        <v>Labonté, Marie-Noëlle</v>
      </c>
      <c r="C58" s="1" t="s">
        <v>75</v>
      </c>
      <c r="D58" s="1" t="s">
        <v>76</v>
      </c>
      <c r="E58" s="39"/>
      <c r="F58" s="69"/>
      <c r="G58" s="72">
        <f>IF(ISNA(VLOOKUP($B58,Atelier1!$B:$Z,G$1,0)),0,VLOOKUP($B58,Atelier1!$B:$Z,G$1,FALSE))</f>
        <v>0</v>
      </c>
      <c r="H58" s="64"/>
      <c r="I58" s="72">
        <f>IF(ISNA(VLOOKUP($B58,Atelier2!$C:$Q,I$1,0)),0,VLOOKUP($B58,Atelier2!$C:$Q,I$1,FALSE))</f>
        <v>0</v>
      </c>
      <c r="J58" s="64"/>
      <c r="K58" s="72">
        <f>IF(ISNA(VLOOKUP($B58,Atelier3!$B:$P,K$1,0)),0,VLOOKUP($B58,Atelier3!$B:$P,K$1,FALSE))</f>
        <v>0</v>
      </c>
      <c r="L58" s="64"/>
      <c r="M58" s="72">
        <f>IF(ISNA(VLOOKUP($B58,Atelier4!$B:$P,M$1,0)),0,VLOOKUP($B58,Atelier4!$B:$P,M$1,FALSE))</f>
        <v>0</v>
      </c>
      <c r="N58" s="69"/>
      <c r="O58" s="78"/>
    </row>
    <row r="59" spans="1:15" x14ac:dyDescent="0.45">
      <c r="A59" s="3" t="s">
        <v>70</v>
      </c>
      <c r="B59" s="3" t="str">
        <f>Tableau118[[#This Row],[Noms ]]&amp;", "&amp;Tableau118[[#This Row],[Prénom ]]</f>
        <v>Villeneuve, Jean-Martin</v>
      </c>
      <c r="C59" s="1" t="s">
        <v>71</v>
      </c>
      <c r="D59" s="1" t="s">
        <v>72</v>
      </c>
      <c r="E59" s="15"/>
      <c r="F59" s="69"/>
      <c r="G59" s="72">
        <f>IF(ISNA(VLOOKUP($B59,Atelier1!$B:$Z,G$1,0)),0,VLOOKUP($B59,Atelier1!$B:$Z,G$1,FALSE))</f>
        <v>0</v>
      </c>
      <c r="H59" s="64"/>
      <c r="I59" s="72">
        <f>IF(ISNA(VLOOKUP($B59,Atelier2!$C:$Q,I$1,0)),0,VLOOKUP($B59,Atelier2!$C:$Q,I$1,FALSE))</f>
        <v>0</v>
      </c>
      <c r="J59" s="64"/>
      <c r="K59" s="72">
        <f>IF(ISNA(VLOOKUP($B59,Atelier3!$B:$P,K$1,0)),0,VLOOKUP($B59,Atelier3!$B:$P,K$1,FALSE))</f>
        <v>0</v>
      </c>
      <c r="L59" s="64"/>
      <c r="M59" s="72">
        <f>IF(ISNA(VLOOKUP($B59,Atelier4!$B:$P,M$1,0)),0,VLOOKUP($B59,Atelier4!$B:$P,M$1,FALSE))</f>
        <v>0</v>
      </c>
      <c r="N59" s="69" t="s">
        <v>251</v>
      </c>
      <c r="O59" s="78"/>
    </row>
    <row r="60" spans="1:15" hidden="1" x14ac:dyDescent="0.45">
      <c r="A60" s="3" t="s">
        <v>130</v>
      </c>
      <c r="B60" s="3" t="str">
        <f>Tableau118[[#This Row],[Noms ]]&amp;", "&amp;Tableau118[[#This Row],[Prénom ]]</f>
        <v>Chamberland, Annabelle</v>
      </c>
      <c r="C60" s="1" t="s">
        <v>133</v>
      </c>
      <c r="D60" s="1" t="s">
        <v>134</v>
      </c>
      <c r="E60" s="15"/>
      <c r="F60" s="69"/>
      <c r="G60" s="72">
        <f>IF(ISNA(VLOOKUP($B60,Atelier1!$B:$Z,G$1,0)),0,VLOOKUP($B60,Atelier1!$B:$Z,G$1,FALSE))</f>
        <v>0</v>
      </c>
      <c r="H60" s="64" t="s">
        <v>251</v>
      </c>
      <c r="I60" s="72" t="str">
        <f>IF(ISNA(VLOOKUP($B60,Atelier2!$C:$Q,I$1,0)),0,VLOOKUP($B60,Atelier2!$C:$Q,I$1,FALSE))</f>
        <v>annabellec@telus.net</v>
      </c>
      <c r="J60" s="64"/>
      <c r="K60" s="72">
        <f>IF(ISNA(VLOOKUP($B60,Atelier3!$B:$P,K$1,0)),0,VLOOKUP($B60,Atelier3!$B:$P,K$1,FALSE))</f>
        <v>0</v>
      </c>
      <c r="L60" s="64"/>
      <c r="M60" s="72">
        <f>IF(ISNA(VLOOKUP($B60,Atelier4!$B:$P,M$1,0)),0,VLOOKUP($B60,Atelier4!$B:$P,M$1,FALSE))</f>
        <v>0</v>
      </c>
      <c r="N60" s="69"/>
      <c r="O60" s="78"/>
    </row>
    <row r="61" spans="1:15" hidden="1" x14ac:dyDescent="0.45">
      <c r="A61" s="3" t="s">
        <v>130</v>
      </c>
      <c r="B61" s="3" t="str">
        <f>Tableau118[[#This Row],[Noms ]]&amp;", "&amp;Tableau118[[#This Row],[Prénom ]]</f>
        <v>Collin, Nathalie</v>
      </c>
      <c r="C61" s="1" t="s">
        <v>135</v>
      </c>
      <c r="D61" s="1" t="s">
        <v>136</v>
      </c>
      <c r="E61" s="15"/>
      <c r="F61" s="69" t="s">
        <v>251</v>
      </c>
      <c r="G61" s="72">
        <f>IF(ISNA(VLOOKUP($B61,Atelier1!$B:$Z,G$1,0)),0,VLOOKUP($B61,Atelier1!$B:$Z,G$1,FALSE))</f>
        <v>0</v>
      </c>
      <c r="H61" s="64"/>
      <c r="I61" s="72">
        <f>IF(ISNA(VLOOKUP($B61,Atelier2!$C:$Q,I$1,0)),0,VLOOKUP($B61,Atelier2!$C:$Q,I$1,FALSE))</f>
        <v>0</v>
      </c>
      <c r="J61" s="64"/>
      <c r="K61" s="72">
        <f>IF(ISNA(VLOOKUP($B61,Atelier3!$B:$P,K$1,0)),0,VLOOKUP($B61,Atelier3!$B:$P,K$1,FALSE))</f>
        <v>0</v>
      </c>
      <c r="L61" s="64"/>
      <c r="M61" s="72">
        <f>IF(ISNA(VLOOKUP($B61,Atelier4!$B:$P,M$1,0)),0,VLOOKUP($B61,Atelier4!$B:$P,M$1,FALSE))</f>
        <v>0</v>
      </c>
      <c r="N61" s="69"/>
      <c r="O61" s="78"/>
    </row>
    <row r="62" spans="1:15" hidden="1" x14ac:dyDescent="0.45">
      <c r="A62" s="3" t="s">
        <v>130</v>
      </c>
      <c r="B62" s="3" t="str">
        <f>Tableau118[[#This Row],[Noms ]]&amp;", "&amp;Tableau118[[#This Row],[Prénom ]]</f>
        <v>Coulombe, Marie-France</v>
      </c>
      <c r="C62" s="1" t="s">
        <v>140</v>
      </c>
      <c r="D62" s="1" t="s">
        <v>141</v>
      </c>
      <c r="E62" s="15"/>
      <c r="F62" s="69"/>
      <c r="G62" s="72">
        <f>IF(ISNA(VLOOKUP($B62,Atelier1!$B:$Z,G$1,0)),0,VLOOKUP($B62,Atelier1!$B:$Z,G$1,FALSE))</f>
        <v>0</v>
      </c>
      <c r="H62" s="64"/>
      <c r="I62" s="72">
        <f>IF(ISNA(VLOOKUP($B62,Atelier2!$C:$Q,I$1,0)),0,VLOOKUP($B62,Atelier2!$C:$Q,I$1,FALSE))</f>
        <v>0</v>
      </c>
      <c r="J62" s="64"/>
      <c r="K62" s="72">
        <f>IF(ISNA(VLOOKUP($B62,Atelier3!$B:$P,K$1,0)),0,VLOOKUP($B62,Atelier3!$B:$P,K$1,FALSE))</f>
        <v>0</v>
      </c>
      <c r="L62" s="64"/>
      <c r="M62" s="72">
        <f>IF(ISNA(VLOOKUP($B62,Atelier4!$B:$P,M$1,0)),0,VLOOKUP($B62,Atelier4!$B:$P,M$1,FALSE))</f>
        <v>0</v>
      </c>
      <c r="N62" s="69"/>
      <c r="O62" s="78"/>
    </row>
    <row r="63" spans="1:15" hidden="1" x14ac:dyDescent="0.45">
      <c r="A63" s="3" t="s">
        <v>130</v>
      </c>
      <c r="B63" s="3" t="str">
        <f>Tableau118[[#This Row],[Noms ]]&amp;", "&amp;Tableau118[[#This Row],[Prénom ]]</f>
        <v>Fournier, Lyne</v>
      </c>
      <c r="C63" s="1" t="s">
        <v>54</v>
      </c>
      <c r="D63" s="1" t="s">
        <v>139</v>
      </c>
      <c r="E63" s="15"/>
      <c r="F63" s="69"/>
      <c r="G63" s="72">
        <f>IF(ISNA(VLOOKUP($B63,Atelier1!$B:$Z,G$1,0)),0,VLOOKUP($B63,Atelier1!$B:$Z,G$1,FALSE))</f>
        <v>0</v>
      </c>
      <c r="H63" s="64"/>
      <c r="I63" s="72">
        <f>IF(ISNA(VLOOKUP($B63,Atelier2!$C:$Q,I$1,0)),0,VLOOKUP($B63,Atelier2!$C:$Q,I$1,FALSE))</f>
        <v>0</v>
      </c>
      <c r="J63" s="64"/>
      <c r="K63" s="72">
        <f>IF(ISNA(VLOOKUP($B63,Atelier3!$B:$P,K$1,0)),0,VLOOKUP($B63,Atelier3!$B:$P,K$1,FALSE))</f>
        <v>0</v>
      </c>
      <c r="L63" s="64" t="s">
        <v>251</v>
      </c>
      <c r="M63" s="72">
        <f>IF(ISNA(VLOOKUP($B63,Atelier4!$B:$P,M$1,0)),0,VLOOKUP($B63,Atelier4!$B:$P,M$1,FALSE))</f>
        <v>0</v>
      </c>
      <c r="N63" s="69"/>
      <c r="O63" s="78"/>
    </row>
    <row r="64" spans="1:15" hidden="1" x14ac:dyDescent="0.45">
      <c r="A64" s="3" t="s">
        <v>130</v>
      </c>
      <c r="B64" s="3" t="str">
        <f>Tableau118[[#This Row],[Noms ]]&amp;", "&amp;Tableau118[[#This Row],[Prénom ]]</f>
        <v>Hudon , Steeve</v>
      </c>
      <c r="C64" s="1" t="s">
        <v>131</v>
      </c>
      <c r="D64" s="1" t="s">
        <v>132</v>
      </c>
      <c r="E64" s="15"/>
      <c r="F64" s="69"/>
      <c r="G64" s="72">
        <f>IF(ISNA(VLOOKUP($B64,Atelier1!$B:$Z,G$1,0)),0,VLOOKUP($B64,Atelier1!$B:$Z,G$1,FALSE))</f>
        <v>0</v>
      </c>
      <c r="H64" s="64"/>
      <c r="I64" s="72">
        <f>IF(ISNA(VLOOKUP($B64,Atelier2!$C:$Q,I$1,0)),0,VLOOKUP($B64,Atelier2!$C:$Q,I$1,FALSE))</f>
        <v>0</v>
      </c>
      <c r="J64" s="64"/>
      <c r="K64" s="72">
        <f>IF(ISNA(VLOOKUP($B64,Atelier3!$B:$P,K$1,0)),0,VLOOKUP($B64,Atelier3!$B:$P,K$1,FALSE))</f>
        <v>0</v>
      </c>
      <c r="L64" s="64"/>
      <c r="M64" s="72">
        <f>IF(ISNA(VLOOKUP($B64,Atelier4!$B:$P,M$1,0)),0,VLOOKUP($B64,Atelier4!$B:$P,M$1,FALSE))</f>
        <v>0</v>
      </c>
      <c r="N64" s="69"/>
      <c r="O64" s="78"/>
    </row>
    <row r="65" spans="1:15" x14ac:dyDescent="0.45">
      <c r="A65" s="3" t="s">
        <v>130</v>
      </c>
      <c r="B65" s="3" t="str">
        <f>Tableau118[[#This Row],[Noms ]]&amp;", "&amp;Tableau118[[#This Row],[Prénom ]]</f>
        <v>Lefrançois, Yves</v>
      </c>
      <c r="C65" s="1" t="s">
        <v>142</v>
      </c>
      <c r="D65" s="1" t="s">
        <v>143</v>
      </c>
      <c r="E65" s="15"/>
      <c r="F65" s="69"/>
      <c r="G65" s="72">
        <f>IF(ISNA(VLOOKUP($B65,Atelier1!$B:$Z,G$1,0)),0,VLOOKUP($B65,Atelier1!$B:$Z,G$1,FALSE))</f>
        <v>0</v>
      </c>
      <c r="H65" s="64"/>
      <c r="I65" s="72">
        <f>IF(ISNA(VLOOKUP($B65,Atelier2!$C:$Q,I$1,0)),0,VLOOKUP($B65,Atelier2!$C:$Q,I$1,FALSE))</f>
        <v>0</v>
      </c>
      <c r="J65" s="64"/>
      <c r="K65" s="72">
        <f>IF(ISNA(VLOOKUP($B65,Atelier3!$B:$P,K$1,0)),0,VLOOKUP($B65,Atelier3!$B:$P,K$1,FALSE))</f>
        <v>0</v>
      </c>
      <c r="L65" s="64"/>
      <c r="M65" s="72">
        <f>IF(ISNA(VLOOKUP($B65,Atelier4!$B:$P,M$1,0)),0,VLOOKUP($B65,Atelier4!$B:$P,M$1,FALSE))</f>
        <v>0</v>
      </c>
      <c r="N65" s="69" t="s">
        <v>251</v>
      </c>
      <c r="O65" s="78"/>
    </row>
    <row r="66" spans="1:15" x14ac:dyDescent="0.45">
      <c r="A66" s="3" t="s">
        <v>130</v>
      </c>
      <c r="B66" s="3" t="str">
        <f>Tableau118[[#This Row],[Noms ]]&amp;", "&amp;Tableau118[[#This Row],[Prénom ]]</f>
        <v>Tanguay, Gervais</v>
      </c>
      <c r="C66" s="1" t="s">
        <v>137</v>
      </c>
      <c r="D66" s="1" t="s">
        <v>109</v>
      </c>
      <c r="E66" s="15"/>
      <c r="F66" s="69"/>
      <c r="G66" s="72">
        <f>IF(ISNA(VLOOKUP($B66,Atelier1!$B:$Z,G$1,0)),0,VLOOKUP($B66,Atelier1!$B:$Z,G$1,FALSE))</f>
        <v>0</v>
      </c>
      <c r="H66" s="64"/>
      <c r="I66" s="72">
        <f>IF(ISNA(VLOOKUP($B66,Atelier2!$C:$Q,I$1,0)),0,VLOOKUP($B66,Atelier2!$C:$Q,I$1,FALSE))</f>
        <v>0</v>
      </c>
      <c r="J66" s="64"/>
      <c r="K66" s="72">
        <f>IF(ISNA(VLOOKUP($B66,Atelier3!$B:$P,K$1,0)),0,VLOOKUP($B66,Atelier3!$B:$P,K$1,FALSE))</f>
        <v>0</v>
      </c>
      <c r="L66" s="64"/>
      <c r="M66" s="72">
        <f>IF(ISNA(VLOOKUP($B66,Atelier4!$B:$P,M$1,0)),0,VLOOKUP($B66,Atelier4!$B:$P,M$1,FALSE))</f>
        <v>0</v>
      </c>
      <c r="N66" s="69" t="s">
        <v>251</v>
      </c>
      <c r="O66" s="78"/>
    </row>
    <row r="67" spans="1:15" hidden="1" x14ac:dyDescent="0.45">
      <c r="A67" s="3" t="s">
        <v>130</v>
      </c>
      <c r="B67" s="3" t="str">
        <f>Tableau118[[#This Row],[Noms ]]&amp;", "&amp;Tableau118[[#This Row],[Prénom ]]</f>
        <v>Tremblay, Réjeanne</v>
      </c>
      <c r="C67" s="1" t="s">
        <v>119</v>
      </c>
      <c r="D67" s="1" t="s">
        <v>138</v>
      </c>
      <c r="E67" s="15"/>
      <c r="F67" s="69"/>
      <c r="G67" s="72">
        <f>IF(ISNA(VLOOKUP($B67,Atelier1!$B:$Z,G$1,0)),0,VLOOKUP($B67,Atelier1!$B:$Z,G$1,FALSE))</f>
        <v>0</v>
      </c>
      <c r="H67" s="64"/>
      <c r="I67" s="72">
        <f>IF(ISNA(VLOOKUP($B67,Atelier2!$C:$Q,I$1,0)),0,VLOOKUP($B67,Atelier2!$C:$Q,I$1,FALSE))</f>
        <v>0</v>
      </c>
      <c r="J67" s="64"/>
      <c r="K67" s="72">
        <f>IF(ISNA(VLOOKUP($B67,Atelier3!$B:$P,K$1,0)),0,VLOOKUP($B67,Atelier3!$B:$P,K$1,FALSE))</f>
        <v>0</v>
      </c>
      <c r="L67" s="64" t="s">
        <v>251</v>
      </c>
      <c r="M67" s="72">
        <f>IF(ISNA(VLOOKUP($B67,Atelier4!$B:$P,M$1,0)),0,VLOOKUP($B67,Atelier4!$B:$P,M$1,FALSE))</f>
        <v>0</v>
      </c>
      <c r="N67" s="69"/>
      <c r="O67" s="78"/>
    </row>
    <row r="68" spans="1:15" hidden="1" x14ac:dyDescent="0.45">
      <c r="A68" s="3" t="s">
        <v>185</v>
      </c>
      <c r="B68" s="3" t="str">
        <f>Tableau118[[#This Row],[Noms ]]&amp;", "&amp;Tableau118[[#This Row],[Prénom ]]</f>
        <v>Dionne, Nicole</v>
      </c>
      <c r="C68" s="1" t="s">
        <v>190</v>
      </c>
      <c r="D68" s="1" t="s">
        <v>191</v>
      </c>
      <c r="E68" s="15"/>
      <c r="F68" s="69"/>
      <c r="G68" s="72">
        <f>IF(ISNA(VLOOKUP($B68,Atelier1!$B:$Z,G$1,0)),0,VLOOKUP($B68,Atelier1!$B:$Z,G$1,FALSE))</f>
        <v>0</v>
      </c>
      <c r="H68" s="64"/>
      <c r="I68" s="72">
        <f>IF(ISNA(VLOOKUP($B68,Atelier2!$C:$Q,I$1,0)),0,VLOOKUP($B68,Atelier2!$C:$Q,I$1,FALSE))</f>
        <v>0</v>
      </c>
      <c r="J68" s="64" t="s">
        <v>251</v>
      </c>
      <c r="K68" s="72">
        <f>IF(ISNA(VLOOKUP($B68,Atelier3!$B:$P,K$1,0)),0,VLOOKUP($B68,Atelier3!$B:$P,K$1,FALSE))</f>
        <v>0</v>
      </c>
      <c r="L68" s="64"/>
      <c r="M68" s="72">
        <f>IF(ISNA(VLOOKUP($B68,Atelier4!$B:$P,M$1,0)),0,VLOOKUP($B68,Atelier4!$B:$P,M$1,FALSE))</f>
        <v>0</v>
      </c>
      <c r="N68" s="69"/>
      <c r="O68" s="78"/>
    </row>
    <row r="69" spans="1:15" x14ac:dyDescent="0.45">
      <c r="A69" s="3" t="s">
        <v>185</v>
      </c>
      <c r="B69" s="3" t="str">
        <f>Tableau118[[#This Row],[Noms ]]&amp;", "&amp;Tableau118[[#This Row],[Prénom ]]</f>
        <v>Dumais, Michel</v>
      </c>
      <c r="C69" s="1" t="s">
        <v>192</v>
      </c>
      <c r="D69" s="1" t="s">
        <v>27</v>
      </c>
      <c r="E69" s="15"/>
      <c r="F69" s="69"/>
      <c r="G69" s="72">
        <f>IF(ISNA(VLOOKUP($B69,Atelier1!$B:$Z,G$1,0)),0,VLOOKUP($B69,Atelier1!$B:$Z,G$1,FALSE))</f>
        <v>0</v>
      </c>
      <c r="H69" s="64"/>
      <c r="I69" s="72">
        <f>IF(ISNA(VLOOKUP($B69,Atelier2!$C:$Q,I$1,0)),0,VLOOKUP($B69,Atelier2!$C:$Q,I$1,FALSE))</f>
        <v>0</v>
      </c>
      <c r="J69" s="64"/>
      <c r="K69" s="72">
        <f>IF(ISNA(VLOOKUP($B69,Atelier3!$B:$P,K$1,0)),0,VLOOKUP($B69,Atelier3!$B:$P,K$1,FALSE))</f>
        <v>0</v>
      </c>
      <c r="L69" s="64"/>
      <c r="M69" s="72">
        <f>IF(ISNA(VLOOKUP($B69,Atelier4!$B:$P,M$1,0)),0,VLOOKUP($B69,Atelier4!$B:$P,M$1,FALSE))</f>
        <v>0</v>
      </c>
      <c r="N69" s="69" t="s">
        <v>251</v>
      </c>
      <c r="O69" s="78"/>
    </row>
    <row r="70" spans="1:15" hidden="1" x14ac:dyDescent="0.45">
      <c r="A70" s="3" t="s">
        <v>185</v>
      </c>
      <c r="B70" s="3" t="str">
        <f>Tableau118[[#This Row],[Noms ]]&amp;", "&amp;Tableau118[[#This Row],[Prénom ]]</f>
        <v>Lévesque, Luce</v>
      </c>
      <c r="C70" s="1" t="s">
        <v>186</v>
      </c>
      <c r="D70" s="1" t="s">
        <v>187</v>
      </c>
      <c r="E70" s="15"/>
      <c r="F70" s="69"/>
      <c r="G70" s="72">
        <f>IF(ISNA(VLOOKUP($B70,Atelier1!$B:$Z,G$1,0)),0,VLOOKUP($B70,Atelier1!$B:$Z,G$1,FALSE))</f>
        <v>0</v>
      </c>
      <c r="H70" s="64"/>
      <c r="I70" s="72">
        <f>IF(ISNA(VLOOKUP($B70,Atelier2!$C:$Q,I$1,0)),0,VLOOKUP($B70,Atelier2!$C:$Q,I$1,FALSE))</f>
        <v>0</v>
      </c>
      <c r="J70" s="64"/>
      <c r="K70" s="72">
        <f>IF(ISNA(VLOOKUP($B70,Atelier3!$B:$P,K$1,0)),0,VLOOKUP($B70,Atelier3!$B:$P,K$1,FALSE))</f>
        <v>0</v>
      </c>
      <c r="L70" s="64"/>
      <c r="M70" s="72">
        <f>IF(ISNA(VLOOKUP($B70,Atelier4!$B:$P,M$1,0)),0,VLOOKUP($B70,Atelier4!$B:$P,M$1,FALSE))</f>
        <v>0</v>
      </c>
      <c r="N70" s="69"/>
      <c r="O70" s="78"/>
    </row>
    <row r="71" spans="1:15" hidden="1" x14ac:dyDescent="0.45">
      <c r="A71" s="3" t="s">
        <v>185</v>
      </c>
      <c r="B71" s="3" t="str">
        <f>Tableau118[[#This Row],[Noms ]]&amp;", "&amp;Tableau118[[#This Row],[Prénom ]]</f>
        <v>Lévesque , Réal</v>
      </c>
      <c r="C71" s="1" t="s">
        <v>188</v>
      </c>
      <c r="D71" s="1" t="s">
        <v>189</v>
      </c>
      <c r="E71" s="15"/>
      <c r="F71" s="69"/>
      <c r="G71" s="72">
        <f>IF(ISNA(VLOOKUP($B71,Atelier1!$B:$Z,G$1,0)),0,VLOOKUP($B71,Atelier1!$B:$Z,G$1,FALSE))</f>
        <v>0</v>
      </c>
      <c r="H71" s="64" t="s">
        <v>251</v>
      </c>
      <c r="I71" s="72" t="str">
        <f>IF(ISNA(VLOOKUP($B71,Atelier2!$C:$Q,I$1,0)),0,VLOOKUP($B71,Atelier2!$C:$Q,I$1,FALSE))</f>
        <v>real.levesque@live.fr;</v>
      </c>
      <c r="J71" s="64"/>
      <c r="K71" s="72">
        <f>IF(ISNA(VLOOKUP($B71,Atelier3!$B:$P,K$1,0)),0,VLOOKUP($B71,Atelier3!$B:$P,K$1,FALSE))</f>
        <v>0</v>
      </c>
      <c r="L71" s="64"/>
      <c r="M71" s="72">
        <f>IF(ISNA(VLOOKUP($B71,Atelier4!$B:$P,M$1,0)),0,VLOOKUP($B71,Atelier4!$B:$P,M$1,FALSE))</f>
        <v>0</v>
      </c>
      <c r="N71" s="69"/>
      <c r="O71" s="78"/>
    </row>
    <row r="72" spans="1:15" hidden="1" x14ac:dyDescent="0.45">
      <c r="A72" s="3" t="s">
        <v>185</v>
      </c>
      <c r="B72" s="3" t="str">
        <f>Tableau118[[#This Row],[Noms ]]&amp;", "&amp;Tableau118[[#This Row],[Prénom ]]</f>
        <v>Ouellet, Chantal</v>
      </c>
      <c r="C72" s="1" t="s">
        <v>83</v>
      </c>
      <c r="D72" s="1" t="s">
        <v>153</v>
      </c>
      <c r="E72" s="15"/>
      <c r="F72" s="69" t="s">
        <v>251</v>
      </c>
      <c r="G72" s="72">
        <f>IF(ISNA(VLOOKUP($B72,Atelier1!$B:$Z,G$1,0)),0,VLOOKUP($B72,Atelier1!$B:$Z,G$1,FALSE))</f>
        <v>0</v>
      </c>
      <c r="H72" s="64"/>
      <c r="I72" s="72">
        <f>IF(ISNA(VLOOKUP($B72,Atelier2!$C:$Q,I$1,0)),0,VLOOKUP($B72,Atelier2!$C:$Q,I$1,FALSE))</f>
        <v>0</v>
      </c>
      <c r="J72" s="64"/>
      <c r="K72" s="72">
        <f>IF(ISNA(VLOOKUP($B72,Atelier3!$B:$P,K$1,0)),0,VLOOKUP($B72,Atelier3!$B:$P,K$1,FALSE))</f>
        <v>0</v>
      </c>
      <c r="L72" s="64"/>
      <c r="M72" s="72">
        <f>IF(ISNA(VLOOKUP($B72,Atelier4!$B:$P,M$1,0)),0,VLOOKUP($B72,Atelier4!$B:$P,M$1,FALSE))</f>
        <v>0</v>
      </c>
      <c r="N72" s="69"/>
      <c r="O72" s="78"/>
    </row>
    <row r="73" spans="1:15" hidden="1" x14ac:dyDescent="0.45">
      <c r="A73" s="3" t="s">
        <v>44</v>
      </c>
      <c r="B73" s="3" t="str">
        <f>Tableau118[[#This Row],[Noms ]]&amp;", "&amp;Tableau118[[#This Row],[Prénom ]]</f>
        <v>Boudreau, Roméo</v>
      </c>
      <c r="C73" s="1" t="s">
        <v>47</v>
      </c>
      <c r="D73" s="1" t="s">
        <v>48</v>
      </c>
      <c r="E73" s="15"/>
      <c r="F73" s="69" t="s">
        <v>251</v>
      </c>
      <c r="G73" s="72">
        <f>IF(ISNA(VLOOKUP($B73,Atelier1!$B:$Z,G$1,0)),0,VLOOKUP($B73,Atelier1!$B:$Z,G$1,FALSE))</f>
        <v>0</v>
      </c>
      <c r="H73" s="64"/>
      <c r="I73" s="72">
        <f>IF(ISNA(VLOOKUP($B73,Atelier2!$C:$Q,I$1,0)),0,VLOOKUP($B73,Atelier2!$C:$Q,I$1,FALSE))</f>
        <v>0</v>
      </c>
      <c r="J73" s="64"/>
      <c r="K73" s="72">
        <f>IF(ISNA(VLOOKUP($B73,Atelier3!$B:$P,K$1,0)),0,VLOOKUP($B73,Atelier3!$B:$P,K$1,FALSE))</f>
        <v>0</v>
      </c>
      <c r="L73" s="64"/>
      <c r="M73" s="72">
        <f>IF(ISNA(VLOOKUP($B73,Atelier4!$B:$P,M$1,0)),0,VLOOKUP($B73,Atelier4!$B:$P,M$1,FALSE))</f>
        <v>0</v>
      </c>
      <c r="N73" s="69"/>
      <c r="O73" s="78"/>
    </row>
    <row r="74" spans="1:15" hidden="1" x14ac:dyDescent="0.45">
      <c r="A74" s="3" t="s">
        <v>44</v>
      </c>
      <c r="B74" s="3" t="str">
        <f>Tableau118[[#This Row],[Noms ]]&amp;", "&amp;Tableau118[[#This Row],[Prénom ]]</f>
        <v>Gagnon, Marie-Élyse</v>
      </c>
      <c r="C74" s="1" t="s">
        <v>49</v>
      </c>
      <c r="D74" s="1" t="s">
        <v>50</v>
      </c>
      <c r="E74" s="15"/>
      <c r="F74" s="69"/>
      <c r="G74" s="72">
        <f>IF(ISNA(VLOOKUP($B74,Atelier1!$B:$Z,G$1,0)),0,VLOOKUP($B74,Atelier1!$B:$Z,G$1,FALSE))</f>
        <v>0</v>
      </c>
      <c r="H74" s="64"/>
      <c r="I74" s="72">
        <f>IF(ISNA(VLOOKUP($B74,Atelier2!$C:$Q,I$1,0)),0,VLOOKUP($B74,Atelier2!$C:$Q,I$1,FALSE))</f>
        <v>0</v>
      </c>
      <c r="J74" s="64"/>
      <c r="K74" s="72">
        <f>IF(ISNA(VLOOKUP($B74,Atelier3!$B:$P,K$1,0)),0,VLOOKUP($B74,Atelier3!$B:$P,K$1,FALSE))</f>
        <v>0</v>
      </c>
      <c r="L74" s="64"/>
      <c r="M74" s="72">
        <f>IF(ISNA(VLOOKUP($B74,Atelier4!$B:$P,M$1,0)),0,VLOOKUP($B74,Atelier4!$B:$P,M$1,FALSE))</f>
        <v>0</v>
      </c>
      <c r="N74" s="69"/>
      <c r="O74" s="78"/>
    </row>
    <row r="75" spans="1:15" hidden="1" x14ac:dyDescent="0.45">
      <c r="A75" s="3" t="s">
        <v>44</v>
      </c>
      <c r="B75" s="3" t="str">
        <f>Tableau118[[#This Row],[Noms ]]&amp;", "&amp;Tableau118[[#This Row],[Prénom ]]</f>
        <v>Gagnon, Régis</v>
      </c>
      <c r="C75" s="1" t="s">
        <v>49</v>
      </c>
      <c r="D75" s="1" t="s">
        <v>51</v>
      </c>
      <c r="E75" s="15"/>
      <c r="F75" s="69"/>
      <c r="G75" s="72">
        <f>IF(ISNA(VLOOKUP($B75,Atelier1!$B:$Z,G$1,0)),0,VLOOKUP($B75,Atelier1!$B:$Z,G$1,FALSE))</f>
        <v>0</v>
      </c>
      <c r="H75" s="64"/>
      <c r="I75" s="72">
        <f>IF(ISNA(VLOOKUP($B75,Atelier2!$C:$Q,I$1,0)),0,VLOOKUP($B75,Atelier2!$C:$Q,I$1,FALSE))</f>
        <v>0</v>
      </c>
      <c r="J75" s="64"/>
      <c r="K75" s="72">
        <f>IF(ISNA(VLOOKUP($B75,Atelier3!$B:$P,K$1,0)),0,VLOOKUP($B75,Atelier3!$B:$P,K$1,FALSE))</f>
        <v>0</v>
      </c>
      <c r="L75" s="64"/>
      <c r="M75" s="72">
        <f>IF(ISNA(VLOOKUP($B75,Atelier4!$B:$P,M$1,0)),0,VLOOKUP($B75,Atelier4!$B:$P,M$1,FALSE))</f>
        <v>0</v>
      </c>
      <c r="N75" s="69"/>
      <c r="O75" s="78"/>
    </row>
    <row r="76" spans="1:15" hidden="1" x14ac:dyDescent="0.45">
      <c r="A76" s="3" t="s">
        <v>44</v>
      </c>
      <c r="B76" s="3" t="str">
        <f>Tableau118[[#This Row],[Noms ]]&amp;", "&amp;Tableau118[[#This Row],[Prénom ]]</f>
        <v>Sirois, Nanny</v>
      </c>
      <c r="C76" s="1" t="s">
        <v>45</v>
      </c>
      <c r="D76" s="1" t="s">
        <v>46</v>
      </c>
      <c r="E76" s="15"/>
      <c r="F76" s="69"/>
      <c r="G76" s="72">
        <f>IF(ISNA(VLOOKUP($B76,Atelier1!$B:$Z,G$1,0)),0,VLOOKUP($B76,Atelier1!$B:$Z,G$1,FALSE))</f>
        <v>0</v>
      </c>
      <c r="H76" s="64"/>
      <c r="I76" s="72">
        <f>IF(ISNA(VLOOKUP($B76,Atelier2!$C:$Q,I$1,0)),0,VLOOKUP($B76,Atelier2!$C:$Q,I$1,FALSE))</f>
        <v>0</v>
      </c>
      <c r="J76" s="64" t="s">
        <v>251</v>
      </c>
      <c r="K76" s="72">
        <f>IF(ISNA(VLOOKUP($B76,Atelier3!$B:$P,K$1,0)),0,VLOOKUP($B76,Atelier3!$B:$P,K$1,FALSE))</f>
        <v>0</v>
      </c>
      <c r="L76" s="64"/>
      <c r="M76" s="72">
        <f>IF(ISNA(VLOOKUP($B76,Atelier4!$B:$P,M$1,0)),0,VLOOKUP($B76,Atelier4!$B:$P,M$1,FALSE))</f>
        <v>0</v>
      </c>
      <c r="N76" s="69"/>
      <c r="O76" s="78"/>
    </row>
    <row r="77" spans="1:15" hidden="1" x14ac:dyDescent="0.45">
      <c r="A77" s="3" t="s">
        <v>193</v>
      </c>
      <c r="B77" s="3" t="str">
        <f>Tableau118[[#This Row],[Noms ]]&amp;", "&amp;Tableau118[[#This Row],[Prénom ]]</f>
        <v>Auclair, Dominique</v>
      </c>
      <c r="C77" s="1" t="s">
        <v>201</v>
      </c>
      <c r="D77" s="1" t="s">
        <v>202</v>
      </c>
      <c r="E77" s="15"/>
      <c r="F77" s="69"/>
      <c r="G77" s="72">
        <f>IF(ISNA(VLOOKUP($B77,Atelier1!$B:$Z,G$1,0)),0,VLOOKUP($B77,Atelier1!$B:$Z,G$1,FALSE))</f>
        <v>0</v>
      </c>
      <c r="H77" s="64" t="s">
        <v>251</v>
      </c>
      <c r="I77" s="72" t="str">
        <f>IF(ISNA(VLOOKUP($B77,Atelier2!$C:$Q,I$1,0)),0,VLOOKUP($B77,Atelier2!$C:$Q,I$1,FALSE))</f>
        <v>auclairdominique88@gmail.com;</v>
      </c>
      <c r="J77" s="64"/>
      <c r="K77" s="72">
        <f>IF(ISNA(VLOOKUP($B77,Atelier3!$B:$P,K$1,0)),0,VLOOKUP($B77,Atelier3!$B:$P,K$1,FALSE))</f>
        <v>0</v>
      </c>
      <c r="L77" s="64"/>
      <c r="M77" s="72">
        <f>IF(ISNA(VLOOKUP($B77,Atelier4!$B:$P,M$1,0)),0,VLOOKUP($B77,Atelier4!$B:$P,M$1,FALSE))</f>
        <v>0</v>
      </c>
      <c r="N77" s="69"/>
      <c r="O77" s="78"/>
    </row>
    <row r="78" spans="1:15" x14ac:dyDescent="0.45">
      <c r="A78" s="3" t="s">
        <v>193</v>
      </c>
      <c r="B78" s="3" t="str">
        <f>Tableau118[[#This Row],[Noms ]]&amp;", "&amp;Tableau118[[#This Row],[Prénom ]]</f>
        <v>Castonguay, Johanne</v>
      </c>
      <c r="C78" s="1" t="s">
        <v>199</v>
      </c>
      <c r="D78" s="1" t="s">
        <v>200</v>
      </c>
      <c r="E78" s="15"/>
      <c r="F78" s="69"/>
      <c r="G78" s="72">
        <f>IF(ISNA(VLOOKUP($B78,Atelier1!$B:$Z,G$1,0)),0,VLOOKUP($B78,Atelier1!$B:$Z,G$1,FALSE))</f>
        <v>0</v>
      </c>
      <c r="H78" s="64"/>
      <c r="I78" s="72">
        <f>IF(ISNA(VLOOKUP($B78,Atelier2!$C:$Q,I$1,0)),0,VLOOKUP($B78,Atelier2!$C:$Q,I$1,FALSE))</f>
        <v>0</v>
      </c>
      <c r="J78" s="64"/>
      <c r="K78" s="72">
        <f>IF(ISNA(VLOOKUP($B78,Atelier3!$B:$P,K$1,0)),0,VLOOKUP($B78,Atelier3!$B:$P,K$1,FALSE))</f>
        <v>0</v>
      </c>
      <c r="L78" s="64"/>
      <c r="M78" s="72">
        <f>IF(ISNA(VLOOKUP($B78,Atelier4!$B:$P,M$1,0)),0,VLOOKUP($B78,Atelier4!$B:$P,M$1,FALSE))</f>
        <v>0</v>
      </c>
      <c r="N78" s="69" t="s">
        <v>251</v>
      </c>
      <c r="O78" s="78"/>
    </row>
    <row r="79" spans="1:15" hidden="1" x14ac:dyDescent="0.45">
      <c r="A79" s="3" t="s">
        <v>193</v>
      </c>
      <c r="B79" s="3" t="str">
        <f>Tableau118[[#This Row],[Noms ]]&amp;", "&amp;Tableau118[[#This Row],[Prénom ]]</f>
        <v>Gasse, Pierre-André</v>
      </c>
      <c r="C79" s="1" t="s">
        <v>194</v>
      </c>
      <c r="D79" s="1" t="s">
        <v>195</v>
      </c>
      <c r="E79" s="15"/>
      <c r="F79" s="69"/>
      <c r="G79" s="72">
        <f>IF(ISNA(VLOOKUP($B79,Atelier1!$B:$Z,G$1,0)),0,VLOOKUP($B79,Atelier1!$B:$Z,G$1,FALSE))</f>
        <v>0</v>
      </c>
      <c r="H79" s="64" t="s">
        <v>251</v>
      </c>
      <c r="I79" s="72" t="str">
        <f>IF(ISNA(VLOOKUP($B79,Atelier2!$C:$Q,I$1,0)),0,VLOOKUP($B79,Atelier2!$C:$Q,I$1,FALSE))</f>
        <v>lionpierreag@gmail.com</v>
      </c>
      <c r="J79" s="64"/>
      <c r="K79" s="72">
        <f>IF(ISNA(VLOOKUP($B79,Atelier3!$B:$P,K$1,0)),0,VLOOKUP($B79,Atelier3!$B:$P,K$1,FALSE))</f>
        <v>0</v>
      </c>
      <c r="L79" s="64"/>
      <c r="M79" s="72">
        <f>IF(ISNA(VLOOKUP($B79,Atelier4!$B:$P,M$1,0)),0,VLOOKUP($B79,Atelier4!$B:$P,M$1,FALSE))</f>
        <v>0</v>
      </c>
      <c r="N79" s="69"/>
      <c r="O79" s="78"/>
    </row>
    <row r="80" spans="1:15" hidden="1" x14ac:dyDescent="0.45">
      <c r="A80" s="3" t="s">
        <v>193</v>
      </c>
      <c r="B80" s="3" t="str">
        <f>Tableau118[[#This Row],[Noms ]]&amp;", "&amp;Tableau118[[#This Row],[Prénom ]]</f>
        <v>Lemieux, Alban</v>
      </c>
      <c r="C80" s="1" t="s">
        <v>197</v>
      </c>
      <c r="D80" s="1" t="s">
        <v>198</v>
      </c>
      <c r="E80" s="15"/>
      <c r="F80" s="69"/>
      <c r="G80" s="72">
        <f>IF(ISNA(VLOOKUP($B80,Atelier1!$B:$Z,G$1,0)),0,VLOOKUP($B80,Atelier1!$B:$Z,G$1,FALSE))</f>
        <v>0</v>
      </c>
      <c r="H80" s="64"/>
      <c r="I80" s="72">
        <f>IF(ISNA(VLOOKUP($B80,Atelier2!$C:$Q,I$1,0)),0,VLOOKUP($B80,Atelier2!$C:$Q,I$1,FALSE))</f>
        <v>0</v>
      </c>
      <c r="J80" s="64"/>
      <c r="K80" s="72">
        <f>IF(ISNA(VLOOKUP($B80,Atelier3!$B:$P,K$1,0)),0,VLOOKUP($B80,Atelier3!$B:$P,K$1,FALSE))</f>
        <v>0</v>
      </c>
      <c r="L80" s="64"/>
      <c r="M80" s="72">
        <f>IF(ISNA(VLOOKUP($B80,Atelier4!$B:$P,M$1,0)),0,VLOOKUP($B80,Atelier4!$B:$P,M$1,FALSE))</f>
        <v>0</v>
      </c>
      <c r="N80" s="69"/>
      <c r="O80" s="78"/>
    </row>
    <row r="81" spans="1:15" x14ac:dyDescent="0.45">
      <c r="A81" s="3" t="s">
        <v>193</v>
      </c>
      <c r="B81" s="3" t="str">
        <f>Tableau118[[#This Row],[Noms ]]&amp;", "&amp;Tableau118[[#This Row],[Prénom ]]</f>
        <v>Richard, Marc</v>
      </c>
      <c r="C81" s="1" t="s">
        <v>98</v>
      </c>
      <c r="D81" s="1" t="s">
        <v>205</v>
      </c>
      <c r="E81" s="15"/>
      <c r="F81" s="69"/>
      <c r="G81" s="72">
        <f>IF(ISNA(VLOOKUP($B81,Atelier1!$B:$Z,G$1,0)),0,VLOOKUP($B81,Atelier1!$B:$Z,G$1,FALSE))</f>
        <v>0</v>
      </c>
      <c r="H81" s="64"/>
      <c r="I81" s="72">
        <f>IF(ISNA(VLOOKUP($B81,Atelier2!$C:$Q,I$1,0)),0,VLOOKUP($B81,Atelier2!$C:$Q,I$1,FALSE))</f>
        <v>0</v>
      </c>
      <c r="J81" s="64"/>
      <c r="K81" s="72">
        <f>IF(ISNA(VLOOKUP($B81,Atelier3!$B:$P,K$1,0)),0,VLOOKUP($B81,Atelier3!$B:$P,K$1,FALSE))</f>
        <v>0</v>
      </c>
      <c r="L81" s="64"/>
      <c r="M81" s="72">
        <f>IF(ISNA(VLOOKUP($B81,Atelier4!$B:$P,M$1,0)),0,VLOOKUP($B81,Atelier4!$B:$P,M$1,FALSE))</f>
        <v>0</v>
      </c>
      <c r="N81" s="69" t="s">
        <v>251</v>
      </c>
      <c r="O81" s="78"/>
    </row>
    <row r="82" spans="1:15" hidden="1" x14ac:dyDescent="0.45">
      <c r="A82" s="3" t="s">
        <v>193</v>
      </c>
      <c r="B82" s="3" t="str">
        <f>Tableau118[[#This Row],[Noms ]]&amp;", "&amp;Tableau118[[#This Row],[Prénom ]]</f>
        <v>Robinson, Marie-Josée</v>
      </c>
      <c r="C82" s="1" t="s">
        <v>203</v>
      </c>
      <c r="D82" s="1" t="s">
        <v>204</v>
      </c>
      <c r="E82" s="15"/>
      <c r="F82" s="69"/>
      <c r="G82" s="72">
        <f>IF(ISNA(VLOOKUP($B82,Atelier1!$B:$Z,G$1,0)),0,VLOOKUP($B82,Atelier1!$B:$Z,G$1,FALSE))</f>
        <v>0</v>
      </c>
      <c r="H82" s="64" t="s">
        <v>251</v>
      </c>
      <c r="I82" s="72" t="str">
        <f>IF(ISNA(VLOOKUP($B82,Atelier2!$C:$Q,I$1,0)),0,VLOOKUP($B82,Atelier2!$C:$Q,I$1,FALSE))</f>
        <v xml:space="preserve">tara13@telus.net; </v>
      </c>
      <c r="J82" s="64"/>
      <c r="K82" s="72">
        <f>IF(ISNA(VLOOKUP($B82,Atelier3!$B:$P,K$1,0)),0,VLOOKUP($B82,Atelier3!$B:$P,K$1,FALSE))</f>
        <v>0</v>
      </c>
      <c r="L82" s="64"/>
      <c r="M82" s="72">
        <f>IF(ISNA(VLOOKUP($B82,Atelier4!$B:$P,M$1,0)),0,VLOOKUP($B82,Atelier4!$B:$P,M$1,FALSE))</f>
        <v>0</v>
      </c>
      <c r="N82" s="69"/>
      <c r="O82" s="78"/>
    </row>
    <row r="83" spans="1:15" hidden="1" x14ac:dyDescent="0.45">
      <c r="A83" s="3" t="s">
        <v>193</v>
      </c>
      <c r="B83" s="3" t="str">
        <f>Tableau118[[#This Row],[Noms ]]&amp;", "&amp;Tableau118[[#This Row],[Prénom ]]</f>
        <v>St-Laurent, Sylvain</v>
      </c>
      <c r="C83" s="1" t="s">
        <v>196</v>
      </c>
      <c r="D83" s="1" t="s">
        <v>64</v>
      </c>
      <c r="E83" s="15"/>
      <c r="F83" s="69" t="s">
        <v>251</v>
      </c>
      <c r="G83" s="72">
        <f>IF(ISNA(VLOOKUP($B83,Atelier1!$B:$Z,G$1,0)),0,VLOOKUP($B83,Atelier1!$B:$Z,G$1,FALSE))</f>
        <v>0</v>
      </c>
      <c r="H83" s="64"/>
      <c r="I83" s="72">
        <f>IF(ISNA(VLOOKUP($B83,Atelier2!$C:$Q,I$1,0)),0,VLOOKUP($B83,Atelier2!$C:$Q,I$1,FALSE))</f>
        <v>0</v>
      </c>
      <c r="J83" s="64"/>
      <c r="K83" s="72">
        <f>IF(ISNA(VLOOKUP($B83,Atelier3!$B:$P,K$1,0)),0,VLOOKUP($B83,Atelier3!$B:$P,K$1,FALSE))</f>
        <v>0</v>
      </c>
      <c r="L83" s="64"/>
      <c r="M83" s="72">
        <f>IF(ISNA(VLOOKUP($B83,Atelier4!$B:$P,M$1,0)),0,VLOOKUP($B83,Atelier4!$B:$P,M$1,FALSE))</f>
        <v>0</v>
      </c>
      <c r="N83" s="69"/>
      <c r="O83" s="78"/>
    </row>
    <row r="84" spans="1:15" hidden="1" x14ac:dyDescent="0.45">
      <c r="A84" s="3" t="s">
        <v>2</v>
      </c>
      <c r="B84" s="3" t="str">
        <f>Tableau118[[#This Row],[Noms ]]&amp;", "&amp;Tableau118[[#This Row],[Prénom ]]</f>
        <v>Gauthier, Julie</v>
      </c>
      <c r="C84" s="1" t="s">
        <v>8</v>
      </c>
      <c r="D84" s="1" t="s">
        <v>9</v>
      </c>
      <c r="E84" s="15"/>
      <c r="F84" s="69" t="s">
        <v>251</v>
      </c>
      <c r="G84" s="72">
        <f>IF(ISNA(VLOOKUP($B84,Atelier1!$B:$Z,G$1,0)),0,VLOOKUP($B84,Atelier1!$B:$Z,G$1,FALSE))</f>
        <v>0</v>
      </c>
      <c r="H84" s="64"/>
      <c r="I84" s="72">
        <f>IF(ISNA(VLOOKUP($B84,Atelier2!$C:$Q,I$1,0)),0,VLOOKUP($B84,Atelier2!$C:$Q,I$1,FALSE))</f>
        <v>0</v>
      </c>
      <c r="J84" s="64"/>
      <c r="K84" s="72">
        <f>IF(ISNA(VLOOKUP($B84,Atelier3!$B:$P,K$1,0)),0,VLOOKUP($B84,Atelier3!$B:$P,K$1,FALSE))</f>
        <v>0</v>
      </c>
      <c r="L84" s="64"/>
      <c r="M84" s="72">
        <f>IF(ISNA(VLOOKUP($B84,Atelier4!$B:$P,M$1,0)),0,VLOOKUP($B84,Atelier4!$B:$P,M$1,FALSE))</f>
        <v>0</v>
      </c>
      <c r="N84" s="69"/>
      <c r="O84" s="78"/>
    </row>
    <row r="85" spans="1:15" x14ac:dyDescent="0.45">
      <c r="A85" s="3" t="s">
        <v>2</v>
      </c>
      <c r="B85" s="3" t="str">
        <f>Tableau118[[#This Row],[Noms ]]&amp;", "&amp;Tableau118[[#This Row],[Prénom ]]</f>
        <v>Minville , André</v>
      </c>
      <c r="C85" s="1" t="s">
        <v>3</v>
      </c>
      <c r="D85" s="1" t="s">
        <v>7</v>
      </c>
      <c r="E85" s="15"/>
      <c r="F85" s="69"/>
      <c r="G85" s="72">
        <f>IF(ISNA(VLOOKUP($B85,Atelier1!$B:$Z,G$1,0)),0,VLOOKUP($B85,Atelier1!$B:$Z,G$1,FALSE))</f>
        <v>0</v>
      </c>
      <c r="H85" s="64"/>
      <c r="I85" s="72">
        <f>IF(ISNA(VLOOKUP($B85,Atelier2!$C:$Q,I$1,0)),0,VLOOKUP($B85,Atelier2!$C:$Q,I$1,FALSE))</f>
        <v>0</v>
      </c>
      <c r="J85" s="64"/>
      <c r="K85" s="72">
        <f>IF(ISNA(VLOOKUP($B85,Atelier3!$B:$P,K$1,0)),0,VLOOKUP($B85,Atelier3!$B:$P,K$1,FALSE))</f>
        <v>0</v>
      </c>
      <c r="L85" s="64"/>
      <c r="M85" s="72">
        <f>IF(ISNA(VLOOKUP($B85,Atelier4!$B:$P,M$1,0)),0,VLOOKUP($B85,Atelier4!$B:$P,M$1,FALSE))</f>
        <v>0</v>
      </c>
      <c r="N85" s="69" t="s">
        <v>251</v>
      </c>
      <c r="O85" s="78"/>
    </row>
    <row r="86" spans="1:15" hidden="1" x14ac:dyDescent="0.45">
      <c r="A86" s="3" t="s">
        <v>2</v>
      </c>
      <c r="B86" s="3" t="str">
        <f>Tableau118[[#This Row],[Noms ]]&amp;", "&amp;Tableau118[[#This Row],[Prénom ]]</f>
        <v>Minville , Nathaniel</v>
      </c>
      <c r="C86" s="1" t="s">
        <v>3</v>
      </c>
      <c r="D86" s="1" t="s">
        <v>4</v>
      </c>
      <c r="E86" s="15"/>
      <c r="F86" s="69"/>
      <c r="G86" s="72">
        <f>IF(ISNA(VLOOKUP($B86,Atelier1!$B:$Z,G$1,0)),0,VLOOKUP($B86,Atelier1!$B:$Z,G$1,FALSE))</f>
        <v>0</v>
      </c>
      <c r="H86" s="64"/>
      <c r="I86" s="72">
        <f>IF(ISNA(VLOOKUP($B86,Atelier2!$C:$Q,I$1,0)),0,VLOOKUP($B86,Atelier2!$C:$Q,I$1,FALSE))</f>
        <v>0</v>
      </c>
      <c r="J86" s="64"/>
      <c r="K86" s="72">
        <f>IF(ISNA(VLOOKUP($B86,Atelier3!$B:$P,K$1,0)),0,VLOOKUP($B86,Atelier3!$B:$P,K$1,FALSE))</f>
        <v>0</v>
      </c>
      <c r="L86" s="64" t="s">
        <v>251</v>
      </c>
      <c r="M86" s="72">
        <f>IF(ISNA(VLOOKUP($B86,Atelier4!$B:$P,M$1,0)),0,VLOOKUP($B86,Atelier4!$B:$P,M$1,FALSE))</f>
        <v>0</v>
      </c>
      <c r="N86" s="69"/>
      <c r="O86" s="78"/>
    </row>
    <row r="87" spans="1:15" hidden="1" x14ac:dyDescent="0.45">
      <c r="A87" s="3" t="s">
        <v>2</v>
      </c>
      <c r="B87" s="3" t="str">
        <f>Tableau118[[#This Row],[Noms ]]&amp;", "&amp;Tableau118[[#This Row],[Prénom ]]</f>
        <v>St-Pierre, Kathy</v>
      </c>
      <c r="C87" s="1" t="s">
        <v>5</v>
      </c>
      <c r="D87" s="1" t="s">
        <v>6</v>
      </c>
      <c r="E87" s="15"/>
      <c r="F87" s="69"/>
      <c r="G87" s="72">
        <f>IF(ISNA(VLOOKUP($B87,Atelier1!$B:$Z,G$1,0)),0,VLOOKUP($B87,Atelier1!$B:$Z,G$1,FALSE))</f>
        <v>0</v>
      </c>
      <c r="H87" s="64" t="s">
        <v>251</v>
      </c>
      <c r="I87" s="72" t="str">
        <f>IF(ISNA(VLOOKUP($B87,Atelier2!$C:$Q,I$1,0)),0,VLOOKUP($B87,Atelier2!$C:$Q,I$1,FALSE))</f>
        <v>st_pierrekathy@hotmail.com;</v>
      </c>
      <c r="J87" s="64"/>
      <c r="K87" s="72">
        <f>IF(ISNA(VLOOKUP($B87,Atelier3!$B:$P,K$1,0)),0,VLOOKUP($B87,Atelier3!$B:$P,K$1,FALSE))</f>
        <v>0</v>
      </c>
      <c r="L87" s="64"/>
      <c r="M87" s="72">
        <f>IF(ISNA(VLOOKUP($B87,Atelier4!$B:$P,M$1,0)),0,VLOOKUP($B87,Atelier4!$B:$P,M$1,FALSE))</f>
        <v>0</v>
      </c>
      <c r="N87" s="69"/>
      <c r="O87" s="78"/>
    </row>
    <row r="88" spans="1:15" hidden="1" x14ac:dyDescent="0.45">
      <c r="A88" s="3" t="s">
        <v>60</v>
      </c>
      <c r="B88" s="3" t="str">
        <f>Tableau118[[#This Row],[Noms ]]&amp;", "&amp;Tableau118[[#This Row],[Prénom ]]</f>
        <v>Chapados, Louise</v>
      </c>
      <c r="C88" s="1" t="s">
        <v>61</v>
      </c>
      <c r="D88" s="1" t="s">
        <v>62</v>
      </c>
      <c r="E88" s="15"/>
      <c r="F88" s="69"/>
      <c r="G88" s="72">
        <f>IF(ISNA(VLOOKUP($B88,Atelier1!$B:$Z,G$1,0)),0,VLOOKUP($B88,Atelier1!$B:$Z,G$1,FALSE))</f>
        <v>0</v>
      </c>
      <c r="H88" s="64" t="s">
        <v>251</v>
      </c>
      <c r="I88" s="72" t="str">
        <f>IF(ISNA(VLOOKUP($B88,Atelier2!$C:$Q,I$1,0)),0,VLOOKUP($B88,Atelier2!$C:$Q,I$1,FALSE))</f>
        <v>secretaire.lions.paspebiac@gmail.com</v>
      </c>
      <c r="J88" s="64"/>
      <c r="K88" s="72">
        <f>IF(ISNA(VLOOKUP($B88,Atelier3!$B:$P,K$1,0)),0,VLOOKUP($B88,Atelier3!$B:$P,K$1,FALSE))</f>
        <v>0</v>
      </c>
      <c r="L88" s="64"/>
      <c r="M88" s="72">
        <f>IF(ISNA(VLOOKUP($B88,Atelier4!$B:$P,M$1,0)),0,VLOOKUP($B88,Atelier4!$B:$P,M$1,FALSE))</f>
        <v>0</v>
      </c>
      <c r="N88" s="69"/>
      <c r="O88" s="78"/>
    </row>
    <row r="89" spans="1:15" x14ac:dyDescent="0.45">
      <c r="A89" s="3" t="s">
        <v>60</v>
      </c>
      <c r="B89" s="3" t="str">
        <f>Tableau118[[#This Row],[Noms ]]&amp;", "&amp;Tableau118[[#This Row],[Prénom ]]</f>
        <v>Loisel, Sylvain</v>
      </c>
      <c r="C89" s="1" t="s">
        <v>63</v>
      </c>
      <c r="D89" s="1" t="s">
        <v>64</v>
      </c>
      <c r="E89" s="15"/>
      <c r="F89" s="69"/>
      <c r="G89" s="72">
        <f>IF(ISNA(VLOOKUP($B89,Atelier1!$B:$Z,G$1,0)),0,VLOOKUP($B89,Atelier1!$B:$Z,G$1,FALSE))</f>
        <v>0</v>
      </c>
      <c r="H89" s="64"/>
      <c r="I89" s="72">
        <f>IF(ISNA(VLOOKUP($B89,Atelier2!$C:$Q,I$1,0)),0,VLOOKUP($B89,Atelier2!$C:$Q,I$1,FALSE))</f>
        <v>0</v>
      </c>
      <c r="J89" s="64"/>
      <c r="K89" s="72">
        <f>IF(ISNA(VLOOKUP($B89,Atelier3!$B:$P,K$1,0)),0,VLOOKUP($B89,Atelier3!$B:$P,K$1,FALSE))</f>
        <v>0</v>
      </c>
      <c r="L89" s="64"/>
      <c r="M89" s="72">
        <f>IF(ISNA(VLOOKUP($B89,Atelier4!$B:$P,M$1,0)),0,VLOOKUP($B89,Atelier4!$B:$P,M$1,FALSE))</f>
        <v>0</v>
      </c>
      <c r="N89" s="69" t="s">
        <v>251</v>
      </c>
      <c r="O89" s="78"/>
    </row>
    <row r="90" spans="1:15" hidden="1" x14ac:dyDescent="0.45">
      <c r="A90" s="3" t="s">
        <v>220</v>
      </c>
      <c r="B90" s="3" t="str">
        <f>Tableau118[[#This Row],[Noms ]]&amp;", "&amp;Tableau118[[#This Row],[Prénom ]]</f>
        <v>Poirier, Jean-Marie</v>
      </c>
      <c r="C90" s="1" t="s">
        <v>221</v>
      </c>
      <c r="D90" s="1" t="s">
        <v>222</v>
      </c>
      <c r="E90" s="15"/>
      <c r="F90" s="69"/>
      <c r="G90" s="72">
        <f>IF(ISNA(VLOOKUP($B90,Atelier1!$B:$Z,G$1,0)),0,VLOOKUP($B90,Atelier1!$B:$Z,G$1,FALSE))</f>
        <v>0</v>
      </c>
      <c r="H90" s="64"/>
      <c r="I90" s="72">
        <f>IF(ISNA(VLOOKUP($B90,Atelier2!$C:$Q,I$1,0)),0,VLOOKUP($B90,Atelier2!$C:$Q,I$1,FALSE))</f>
        <v>0</v>
      </c>
      <c r="J90" s="64"/>
      <c r="K90" s="72">
        <f>IF(ISNA(VLOOKUP($B90,Atelier3!$B:$P,K$1,0)),0,VLOOKUP($B90,Atelier3!$B:$P,K$1,FALSE))</f>
        <v>0</v>
      </c>
      <c r="L90" s="64"/>
      <c r="M90" s="72">
        <f>IF(ISNA(VLOOKUP($B90,Atelier4!$B:$P,M$1,0)),0,VLOOKUP($B90,Atelier4!$B:$P,M$1,FALSE))</f>
        <v>0</v>
      </c>
      <c r="N90" s="69"/>
      <c r="O90" s="78"/>
    </row>
    <row r="91" spans="1:15" hidden="1" x14ac:dyDescent="0.45">
      <c r="A91" s="3" t="s">
        <v>220</v>
      </c>
      <c r="B91" s="3" t="str">
        <f>Tableau118[[#This Row],[Noms ]]&amp;", "&amp;Tableau118[[#This Row],[Prénom ]]</f>
        <v>Therriault, Guy</v>
      </c>
      <c r="C91" s="1" t="s">
        <v>223</v>
      </c>
      <c r="D91" s="1" t="s">
        <v>37</v>
      </c>
      <c r="E91" s="15"/>
      <c r="F91" s="69" t="s">
        <v>251</v>
      </c>
      <c r="G91" s="72">
        <f>IF(ISNA(VLOOKUP($B91,Atelier1!$B:$Z,G$1,0)),0,VLOOKUP($B91,Atelier1!$B:$Z,G$1,FALSE))</f>
        <v>0</v>
      </c>
      <c r="H91" s="64"/>
      <c r="I91" s="72">
        <f>IF(ISNA(VLOOKUP($B91,Atelier2!$C:$Q,I$1,0)),0,VLOOKUP($B91,Atelier2!$C:$Q,I$1,FALSE))</f>
        <v>0</v>
      </c>
      <c r="J91" s="64"/>
      <c r="K91" s="72">
        <f>IF(ISNA(VLOOKUP($B91,Atelier3!$B:$P,K$1,0)),0,VLOOKUP($B91,Atelier3!$B:$P,K$1,FALSE))</f>
        <v>0</v>
      </c>
      <c r="L91" s="64"/>
      <c r="M91" s="72">
        <f>IF(ISNA(VLOOKUP($B91,Atelier4!$B:$P,M$1,0)),0,VLOOKUP($B91,Atelier4!$B:$P,M$1,FALSE))</f>
        <v>0</v>
      </c>
      <c r="N91" s="69"/>
      <c r="O91" s="78"/>
    </row>
    <row r="92" spans="1:15" hidden="1" x14ac:dyDescent="0.45">
      <c r="A92" s="3" t="s">
        <v>144</v>
      </c>
      <c r="B92" s="3" t="str">
        <f>Tableau118[[#This Row],[Noms ]]&amp;", "&amp;Tableau118[[#This Row],[Prénom ]]</f>
        <v>Girard, Lyne</v>
      </c>
      <c r="C92" s="1" t="s">
        <v>24</v>
      </c>
      <c r="D92" s="1" t="s">
        <v>139</v>
      </c>
      <c r="E92" s="15"/>
      <c r="F92" s="69"/>
      <c r="G92" s="72">
        <f>IF(ISNA(VLOOKUP($B92,Atelier1!$B:$Z,G$1,0)),0,VLOOKUP($B92,Atelier1!$B:$Z,G$1,FALSE))</f>
        <v>0</v>
      </c>
      <c r="H92" s="64" t="s">
        <v>251</v>
      </c>
      <c r="I92" s="72" t="str">
        <f>IF(ISNA(VLOOKUP($B92,Atelier2!$C:$Q,I$1,0)),0,VLOOKUP($B92,Atelier2!$C:$Q,I$1,FALSE))</f>
        <v>lyne.girard8@gmail.com</v>
      </c>
      <c r="J92" s="64"/>
      <c r="K92" s="72">
        <f>IF(ISNA(VLOOKUP($B92,Atelier3!$B:$P,K$1,0)),0,VLOOKUP($B92,Atelier3!$B:$P,K$1,FALSE))</f>
        <v>0</v>
      </c>
      <c r="L92" s="64"/>
      <c r="M92" s="72">
        <f>IF(ISNA(VLOOKUP($B92,Atelier4!$B:$P,M$1,0)),0,VLOOKUP($B92,Atelier4!$B:$P,M$1,FALSE))</f>
        <v>0</v>
      </c>
      <c r="N92" s="69"/>
      <c r="O92" s="78"/>
    </row>
    <row r="93" spans="1:15" hidden="1" x14ac:dyDescent="0.45">
      <c r="A93" s="3" t="s">
        <v>144</v>
      </c>
      <c r="B93" s="3" t="str">
        <f>Tableau118[[#This Row],[Noms ]]&amp;", "&amp;Tableau118[[#This Row],[Prénom ]]</f>
        <v>Milliner, Bertrand</v>
      </c>
      <c r="C93" s="1" t="s">
        <v>145</v>
      </c>
      <c r="D93" s="1" t="s">
        <v>146</v>
      </c>
      <c r="E93" s="15"/>
      <c r="F93" s="69"/>
      <c r="G93" s="72">
        <f>IF(ISNA(VLOOKUP($B93,Atelier1!$B:$Z,G$1,0)),0,VLOOKUP($B93,Atelier1!$B:$Z,G$1,FALSE))</f>
        <v>0</v>
      </c>
      <c r="H93" s="64"/>
      <c r="I93" s="72">
        <f>IF(ISNA(VLOOKUP($B93,Atelier2!$C:$Q,I$1,0)),0,VLOOKUP($B93,Atelier2!$C:$Q,I$1,FALSE))</f>
        <v>0</v>
      </c>
      <c r="J93" s="64" t="s">
        <v>251</v>
      </c>
      <c r="K93" s="72">
        <f>IF(ISNA(VLOOKUP($B93,Atelier3!$B:$P,K$1,0)),0,VLOOKUP($B93,Atelier3!$B:$P,K$1,FALSE))</f>
        <v>0</v>
      </c>
      <c r="L93" s="64"/>
      <c r="M93" s="72">
        <f>IF(ISNA(VLOOKUP($B93,Atelier4!$B:$P,M$1,0)),0,VLOOKUP($B93,Atelier4!$B:$P,M$1,FALSE))</f>
        <v>0</v>
      </c>
      <c r="N93" s="69"/>
      <c r="O93" s="78"/>
    </row>
    <row r="94" spans="1:15" hidden="1" x14ac:dyDescent="0.45">
      <c r="A94" s="3" t="s">
        <v>173</v>
      </c>
      <c r="B94" s="3" t="str">
        <f>Tableau118[[#This Row],[Noms ]]&amp;", "&amp;Tableau118[[#This Row],[Prénom ]]</f>
        <v>Blouin, Linda</v>
      </c>
      <c r="C94" s="1" t="s">
        <v>179</v>
      </c>
      <c r="D94" s="1" t="s">
        <v>180</v>
      </c>
      <c r="E94" s="15"/>
      <c r="F94" s="69"/>
      <c r="G94" s="72">
        <f>IF(ISNA(VLOOKUP($B94,Atelier1!$B:$Z,G$1,0)),0,VLOOKUP($B94,Atelier1!$B:$Z,G$1,FALSE))</f>
        <v>0</v>
      </c>
      <c r="H94" s="64"/>
      <c r="I94" s="72">
        <f>IF(ISNA(VLOOKUP($B94,Atelier2!$C:$Q,I$1,0)),0,VLOOKUP($B94,Atelier2!$C:$Q,I$1,FALSE))</f>
        <v>0</v>
      </c>
      <c r="J94" s="64"/>
      <c r="K94" s="72">
        <f>IF(ISNA(VLOOKUP($B94,Atelier3!$B:$P,K$1,0)),0,VLOOKUP($B94,Atelier3!$B:$P,K$1,FALSE))</f>
        <v>0</v>
      </c>
      <c r="L94" s="64"/>
      <c r="M94" s="72">
        <f>IF(ISNA(VLOOKUP($B94,Atelier4!$B:$P,M$1,0)),0,VLOOKUP($B94,Atelier4!$B:$P,M$1,FALSE))</f>
        <v>0</v>
      </c>
      <c r="N94" s="69"/>
      <c r="O94" s="78"/>
    </row>
    <row r="95" spans="1:15" x14ac:dyDescent="0.45">
      <c r="A95" s="3" t="s">
        <v>173</v>
      </c>
      <c r="B95" s="3" t="str">
        <f>Tableau118[[#This Row],[Noms ]]&amp;", "&amp;Tableau118[[#This Row],[Prénom ]]</f>
        <v>Dufresne, Chantal</v>
      </c>
      <c r="C95" s="1" t="s">
        <v>178</v>
      </c>
      <c r="D95" s="1" t="s">
        <v>153</v>
      </c>
      <c r="E95" s="15"/>
      <c r="F95" s="69"/>
      <c r="G95" s="72">
        <f>IF(ISNA(VLOOKUP($B95,Atelier1!$B:$Z,G$1,0)),0,VLOOKUP($B95,Atelier1!$B:$Z,G$1,FALSE))</f>
        <v>0</v>
      </c>
      <c r="H95" s="64"/>
      <c r="I95" s="72">
        <f>IF(ISNA(VLOOKUP($B95,Atelier2!$C:$Q,I$1,0)),0,VLOOKUP($B95,Atelier2!$C:$Q,I$1,FALSE))</f>
        <v>0</v>
      </c>
      <c r="J95" s="64"/>
      <c r="K95" s="72">
        <f>IF(ISNA(VLOOKUP($B95,Atelier3!$B:$P,K$1,0)),0,VLOOKUP($B95,Atelier3!$B:$P,K$1,FALSE))</f>
        <v>0</v>
      </c>
      <c r="L95" s="64"/>
      <c r="M95" s="72">
        <f>IF(ISNA(VLOOKUP($B95,Atelier4!$B:$P,M$1,0)),0,VLOOKUP($B95,Atelier4!$B:$P,M$1,FALSE))</f>
        <v>0</v>
      </c>
      <c r="N95" s="69" t="s">
        <v>251</v>
      </c>
      <c r="O95" s="78"/>
    </row>
    <row r="96" spans="1:15" hidden="1" x14ac:dyDescent="0.45">
      <c r="A96" s="3" t="s">
        <v>173</v>
      </c>
      <c r="B96" s="3" t="str">
        <f>Tableau118[[#This Row],[Noms ]]&amp;", "&amp;Tableau118[[#This Row],[Prénom ]]</f>
        <v>Dupuis, Maxime</v>
      </c>
      <c r="C96" s="1" t="s">
        <v>174</v>
      </c>
      <c r="D96" s="1" t="s">
        <v>175</v>
      </c>
      <c r="E96" s="15"/>
      <c r="F96" s="69"/>
      <c r="G96" s="72">
        <f>IF(ISNA(VLOOKUP($B96,Atelier1!$B:$Z,G$1,0)),0,VLOOKUP($B96,Atelier1!$B:$Z,G$1,FALSE))</f>
        <v>0</v>
      </c>
      <c r="H96" s="64" t="s">
        <v>251</v>
      </c>
      <c r="I96" s="72" t="str">
        <f>IF(ISNA(VLOOKUP($B96,Atelier2!$C:$Q,I$1,0)),0,VLOOKUP($B96,Atelier2!$C:$Q,I$1,FALSE))</f>
        <v>max_dupuis_21@hotmail.com</v>
      </c>
      <c r="J96" s="64"/>
      <c r="K96" s="72">
        <f>IF(ISNA(VLOOKUP($B96,Atelier3!$B:$P,K$1,0)),0,VLOOKUP($B96,Atelier3!$B:$P,K$1,FALSE))</f>
        <v>0</v>
      </c>
      <c r="L96" s="64"/>
      <c r="M96" s="72">
        <f>IF(ISNA(VLOOKUP($B96,Atelier4!$B:$P,M$1,0)),0,VLOOKUP($B96,Atelier4!$B:$P,M$1,FALSE))</f>
        <v>0</v>
      </c>
      <c r="N96" s="69"/>
      <c r="O96" s="78"/>
    </row>
    <row r="97" spans="1:15" hidden="1" x14ac:dyDescent="0.45">
      <c r="A97" s="3" t="s">
        <v>173</v>
      </c>
      <c r="B97" s="3" t="str">
        <f>Tableau118[[#This Row],[Noms ]]&amp;", "&amp;Tableau118[[#This Row],[Prénom ]]</f>
        <v>Dupuis, Michel</v>
      </c>
      <c r="C97" s="1" t="s">
        <v>174</v>
      </c>
      <c r="D97" s="1" t="s">
        <v>27</v>
      </c>
      <c r="E97" s="15"/>
      <c r="F97" s="69" t="s">
        <v>251</v>
      </c>
      <c r="G97" s="72">
        <f>IF(ISNA(VLOOKUP($B97,Atelier1!$B:$Z,G$1,0)),0,VLOOKUP($B97,Atelier1!$B:$Z,G$1,FALSE))</f>
        <v>0</v>
      </c>
      <c r="H97" s="64"/>
      <c r="I97" s="72">
        <f>IF(ISNA(VLOOKUP($B97,Atelier2!$C:$Q,I$1,0)),0,VLOOKUP($B97,Atelier2!$C:$Q,I$1,FALSE))</f>
        <v>0</v>
      </c>
      <c r="J97" s="64"/>
      <c r="K97" s="72">
        <f>IF(ISNA(VLOOKUP($B97,Atelier3!$B:$P,K$1,0)),0,VLOOKUP($B97,Atelier3!$B:$P,K$1,FALSE))</f>
        <v>0</v>
      </c>
      <c r="L97" s="64"/>
      <c r="M97" s="72">
        <f>IF(ISNA(VLOOKUP($B97,Atelier4!$B:$P,M$1,0)),0,VLOOKUP($B97,Atelier4!$B:$P,M$1,FALSE))</f>
        <v>0</v>
      </c>
      <c r="N97" s="69"/>
      <c r="O97" s="78"/>
    </row>
    <row r="98" spans="1:15" hidden="1" x14ac:dyDescent="0.45">
      <c r="A98" s="3" t="s">
        <v>173</v>
      </c>
      <c r="B98" s="3" t="str">
        <f>Tableau118[[#This Row],[Noms ]]&amp;", "&amp;Tableau118[[#This Row],[Prénom ]]</f>
        <v>Élément, Marie-Lyne</v>
      </c>
      <c r="C98" s="1" t="s">
        <v>176</v>
      </c>
      <c r="D98" s="1" t="s">
        <v>177</v>
      </c>
      <c r="E98" s="15"/>
      <c r="F98" s="69"/>
      <c r="G98" s="72">
        <f>IF(ISNA(VLOOKUP($B98,Atelier1!$B:$Z,G$1,0)),0,VLOOKUP($B98,Atelier1!$B:$Z,G$1,FALSE))</f>
        <v>0</v>
      </c>
      <c r="H98" s="64"/>
      <c r="I98" s="72">
        <f>IF(ISNA(VLOOKUP($B98,Atelier2!$C:$Q,I$1,0)),0,VLOOKUP($B98,Atelier2!$C:$Q,I$1,FALSE))</f>
        <v>0</v>
      </c>
      <c r="J98" s="64" t="s">
        <v>251</v>
      </c>
      <c r="K98" s="72">
        <f>IF(ISNA(VLOOKUP($B98,Atelier3!$B:$P,K$1,0)),0,VLOOKUP($B98,Atelier3!$B:$P,K$1,FALSE))</f>
        <v>0</v>
      </c>
      <c r="L98" s="64"/>
      <c r="M98" s="72">
        <f>IF(ISNA(VLOOKUP($B98,Atelier4!$B:$P,M$1,0)),0,VLOOKUP($B98,Atelier4!$B:$P,M$1,FALSE))</f>
        <v>0</v>
      </c>
      <c r="N98" s="69"/>
      <c r="O98" s="78"/>
    </row>
    <row r="99" spans="1:15" hidden="1" x14ac:dyDescent="0.45">
      <c r="A99" s="3" t="s">
        <v>173</v>
      </c>
      <c r="B99" s="3" t="str">
        <f>Tableau118[[#This Row],[Noms ]]&amp;", "&amp;Tableau118[[#This Row],[Prénom ]]</f>
        <v>Lampron, Christian</v>
      </c>
      <c r="C99" s="1" t="s">
        <v>183</v>
      </c>
      <c r="D99" s="1" t="s">
        <v>184</v>
      </c>
      <c r="E99" s="15"/>
      <c r="F99" s="69"/>
      <c r="G99" s="72">
        <f>IF(ISNA(VLOOKUP($B99,Atelier1!$B:$Z,G$1,0)),0,VLOOKUP($B99,Atelier1!$B:$Z,G$1,FALSE))</f>
        <v>0</v>
      </c>
      <c r="H99" s="64"/>
      <c r="I99" s="72">
        <f>IF(ISNA(VLOOKUP($B99,Atelier2!$C:$Q,I$1,0)),0,VLOOKUP($B99,Atelier2!$C:$Q,I$1,FALSE))</f>
        <v>0</v>
      </c>
      <c r="J99" s="64"/>
      <c r="K99" s="72">
        <f>IF(ISNA(VLOOKUP($B99,Atelier3!$B:$P,K$1,0)),0,VLOOKUP($B99,Atelier3!$B:$P,K$1,FALSE))</f>
        <v>0</v>
      </c>
      <c r="L99" s="64" t="s">
        <v>251</v>
      </c>
      <c r="M99" s="72">
        <f>IF(ISNA(VLOOKUP($B99,Atelier4!$B:$P,M$1,0)),0,VLOOKUP($B99,Atelier4!$B:$P,M$1,FALSE))</f>
        <v>0</v>
      </c>
      <c r="N99" s="69"/>
      <c r="O99" s="78"/>
    </row>
    <row r="100" spans="1:15" hidden="1" x14ac:dyDescent="0.45">
      <c r="A100" s="3" t="s">
        <v>173</v>
      </c>
      <c r="B100" s="3" t="str">
        <f>Tableau118[[#This Row],[Noms ]]&amp;", "&amp;Tableau118[[#This Row],[Prénom ]]</f>
        <v>Veillette, Michèle</v>
      </c>
      <c r="C100" s="1" t="s">
        <v>181</v>
      </c>
      <c r="D100" s="1" t="s">
        <v>182</v>
      </c>
      <c r="E100" s="15"/>
      <c r="F100" s="69"/>
      <c r="G100" s="72">
        <f>IF(ISNA(VLOOKUP($B100,Atelier1!$B:$Z,G$1,0)),0,VLOOKUP($B100,Atelier1!$B:$Z,G$1,FALSE))</f>
        <v>0</v>
      </c>
      <c r="H100" s="64"/>
      <c r="I100" s="72">
        <f>IF(ISNA(VLOOKUP($B100,Atelier2!$C:$Q,I$1,0)),0,VLOOKUP($B100,Atelier2!$C:$Q,I$1,FALSE))</f>
        <v>0</v>
      </c>
      <c r="J100" s="64"/>
      <c r="K100" s="72">
        <f>IF(ISNA(VLOOKUP($B100,Atelier3!$B:$P,K$1,0)),0,VLOOKUP($B100,Atelier3!$B:$P,K$1,FALSE))</f>
        <v>0</v>
      </c>
      <c r="L100" s="64"/>
      <c r="M100" s="72">
        <f>IF(ISNA(VLOOKUP($B100,Atelier4!$B:$P,M$1,0)),0,VLOOKUP($B100,Atelier4!$B:$P,M$1,FALSE))</f>
        <v>0</v>
      </c>
      <c r="N100" s="69"/>
      <c r="O100" s="78"/>
    </row>
    <row r="101" spans="1:15" hidden="1" x14ac:dyDescent="0.45">
      <c r="A101" s="3" t="s">
        <v>104</v>
      </c>
      <c r="B101" s="3" t="str">
        <f>Tableau118[[#This Row],[Noms ]]&amp;", "&amp;Tableau118[[#This Row],[Prénom ]]</f>
        <v>Bélanger, Marcel</v>
      </c>
      <c r="C101" s="1" t="s">
        <v>105</v>
      </c>
      <c r="D101" s="1" t="s">
        <v>41</v>
      </c>
      <c r="E101" s="15"/>
      <c r="F101" s="69"/>
      <c r="G101" s="72">
        <f>IF(ISNA(VLOOKUP($B101,Atelier1!$B:$Z,G$1,0)),0,VLOOKUP($B101,Atelier1!$B:$Z,G$1,FALSE))</f>
        <v>0</v>
      </c>
      <c r="H101" s="64"/>
      <c r="I101" s="72">
        <f>IF(ISNA(VLOOKUP($B101,Atelier2!$C:$Q,I$1,0)),0,VLOOKUP($B101,Atelier2!$C:$Q,I$1,FALSE))</f>
        <v>0</v>
      </c>
      <c r="J101" s="64"/>
      <c r="K101" s="72">
        <f>IF(ISNA(VLOOKUP($B101,Atelier3!$B:$P,K$1,0)),0,VLOOKUP($B101,Atelier3!$B:$P,K$1,FALSE))</f>
        <v>0</v>
      </c>
      <c r="L101" s="64"/>
      <c r="M101" s="72">
        <f>IF(ISNA(VLOOKUP($B101,Atelier4!$B:$P,M$1,0)),0,VLOOKUP($B101,Atelier4!$B:$P,M$1,FALSE))</f>
        <v>0</v>
      </c>
      <c r="N101" s="69"/>
      <c r="O101" s="78"/>
    </row>
    <row r="102" spans="1:15" hidden="1" x14ac:dyDescent="0.45">
      <c r="A102" s="3" t="s">
        <v>104</v>
      </c>
      <c r="B102" s="3" t="str">
        <f>Tableau118[[#This Row],[Noms ]]&amp;", "&amp;Tableau118[[#This Row],[Prénom ]]</f>
        <v>Landry, René</v>
      </c>
      <c r="C102" s="1" t="s">
        <v>106</v>
      </c>
      <c r="D102" s="1" t="s">
        <v>107</v>
      </c>
      <c r="E102" s="15"/>
      <c r="F102" s="69"/>
      <c r="G102" s="72">
        <f>IF(ISNA(VLOOKUP($B102,Atelier1!$B:$Z,G$1,0)),0,VLOOKUP($B102,Atelier1!$B:$Z,G$1,FALSE))</f>
        <v>0</v>
      </c>
      <c r="H102" s="64"/>
      <c r="I102" s="72">
        <f>IF(ISNA(VLOOKUP($B102,Atelier2!$C:$Q,I$1,0)),0,VLOOKUP($B102,Atelier2!$C:$Q,I$1,FALSE))</f>
        <v>0</v>
      </c>
      <c r="J102" s="64"/>
      <c r="K102" s="72">
        <f>IF(ISNA(VLOOKUP($B102,Atelier3!$B:$P,K$1,0)),0,VLOOKUP($B102,Atelier3!$B:$P,K$1,FALSE))</f>
        <v>0</v>
      </c>
      <c r="L102" s="64" t="s">
        <v>251</v>
      </c>
      <c r="M102" s="72">
        <f>IF(ISNA(VLOOKUP($B102,Atelier4!$B:$P,M$1,0)),0,VLOOKUP($B102,Atelier4!$B:$P,M$1,FALSE))</f>
        <v>0</v>
      </c>
      <c r="N102" s="69"/>
      <c r="O102" s="78"/>
    </row>
    <row r="103" spans="1:15" hidden="1" x14ac:dyDescent="0.45">
      <c r="A103" s="3" t="s">
        <v>35</v>
      </c>
      <c r="B103" s="3" t="str">
        <f>Tableau118[[#This Row],[Noms ]]&amp;", "&amp;Tableau118[[#This Row],[Prénom ]]</f>
        <v>Caouette, Guy</v>
      </c>
      <c r="C103" s="1" t="s">
        <v>36</v>
      </c>
      <c r="D103" s="1" t="s">
        <v>37</v>
      </c>
      <c r="E103" s="15"/>
      <c r="F103" s="69" t="s">
        <v>251</v>
      </c>
      <c r="G103" s="72">
        <f>IF(ISNA(VLOOKUP($B103,Atelier1!$B:$Z,G$1,0)),0,VLOOKUP($B103,Atelier1!$B:$Z,G$1,FALSE))</f>
        <v>0</v>
      </c>
      <c r="H103" s="64"/>
      <c r="I103" s="72">
        <f>IF(ISNA(VLOOKUP($B103,Atelier2!$C:$Q,I$1,0)),0,VLOOKUP($B103,Atelier2!$C:$Q,I$1,FALSE))</f>
        <v>0</v>
      </c>
      <c r="J103" s="64"/>
      <c r="K103" s="72">
        <f>IF(ISNA(VLOOKUP($B103,Atelier3!$B:$P,K$1,0)),0,VLOOKUP($B103,Atelier3!$B:$P,K$1,FALSE))</f>
        <v>0</v>
      </c>
      <c r="L103" s="64"/>
      <c r="M103" s="72">
        <f>IF(ISNA(VLOOKUP($B103,Atelier4!$B:$P,M$1,0)),0,VLOOKUP($B103,Atelier4!$B:$P,M$1,FALSE))</f>
        <v>0</v>
      </c>
      <c r="N103" s="69"/>
      <c r="O103" s="78"/>
    </row>
    <row r="104" spans="1:15" hidden="1" x14ac:dyDescent="0.45">
      <c r="A104" s="3" t="s">
        <v>35</v>
      </c>
      <c r="B104" s="3" t="str">
        <f>Tableau118[[#This Row],[Noms ]]&amp;", "&amp;Tableau118[[#This Row],[Prénom ]]</f>
        <v>Deschênes, France</v>
      </c>
      <c r="C104" s="1" t="s">
        <v>42</v>
      </c>
      <c r="D104" s="1" t="s">
        <v>43</v>
      </c>
      <c r="E104" s="15"/>
      <c r="F104" s="69"/>
      <c r="G104" s="72">
        <f>IF(ISNA(VLOOKUP($B104,Atelier1!$B:$Z,G$1,0)),0,VLOOKUP($B104,Atelier1!$B:$Z,G$1,FALSE))</f>
        <v>0</v>
      </c>
      <c r="H104" s="64" t="s">
        <v>251</v>
      </c>
      <c r="I104" s="72" t="str">
        <f>IF(ISNA(VLOOKUP($B104,Atelier2!$C:$Q,I$1,0)),0,VLOOKUP($B104,Atelier2!$C:$Q,I$1,FALSE))</f>
        <v xml:space="preserve">fransou1966@hotmail.com; </v>
      </c>
      <c r="J104" s="64"/>
      <c r="K104" s="72">
        <f>IF(ISNA(VLOOKUP($B104,Atelier3!$B:$P,K$1,0)),0,VLOOKUP($B104,Atelier3!$B:$P,K$1,FALSE))</f>
        <v>0</v>
      </c>
      <c r="L104" s="64"/>
      <c r="M104" s="72">
        <f>IF(ISNA(VLOOKUP($B104,Atelier4!$B:$P,M$1,0)),0,VLOOKUP($B104,Atelier4!$B:$P,M$1,FALSE))</f>
        <v>0</v>
      </c>
      <c r="N104" s="69"/>
      <c r="O104" s="78"/>
    </row>
    <row r="105" spans="1:15" hidden="1" x14ac:dyDescent="0.45">
      <c r="A105" s="3" t="s">
        <v>35</v>
      </c>
      <c r="B105" s="3" t="str">
        <f>Tableau118[[#This Row],[Noms ]]&amp;", "&amp;Tableau118[[#This Row],[Prénom ]]</f>
        <v>Dubé, Marcel</v>
      </c>
      <c r="C105" s="1" t="s">
        <v>40</v>
      </c>
      <c r="D105" s="1" t="s">
        <v>41</v>
      </c>
      <c r="E105" s="15"/>
      <c r="F105" s="69"/>
      <c r="G105" s="72">
        <f>IF(ISNA(VLOOKUP($B105,Atelier1!$B:$Z,G$1,0)),0,VLOOKUP($B105,Atelier1!$B:$Z,G$1,FALSE))</f>
        <v>0</v>
      </c>
      <c r="H105" s="64"/>
      <c r="I105" s="72">
        <f>IF(ISNA(VLOOKUP($B105,Atelier2!$C:$Q,I$1,0)),0,VLOOKUP($B105,Atelier2!$C:$Q,I$1,FALSE))</f>
        <v>0</v>
      </c>
      <c r="J105" s="64"/>
      <c r="K105" s="72">
        <f>IF(ISNA(VLOOKUP($B105,Atelier3!$B:$P,K$1,0)),0,VLOOKUP($B105,Atelier3!$B:$P,K$1,FALSE))</f>
        <v>0</v>
      </c>
      <c r="L105" s="64"/>
      <c r="M105" s="72">
        <f>IF(ISNA(VLOOKUP($B105,Atelier4!$B:$P,M$1,0)),0,VLOOKUP($B105,Atelier4!$B:$P,M$1,FALSE))</f>
        <v>0</v>
      </c>
      <c r="N105" s="69"/>
      <c r="O105" s="78"/>
    </row>
    <row r="106" spans="1:15" hidden="1" x14ac:dyDescent="0.45">
      <c r="A106" s="3" t="s">
        <v>35</v>
      </c>
      <c r="B106" s="3" t="str">
        <f>Tableau118[[#This Row],[Noms ]]&amp;", "&amp;Tableau118[[#This Row],[Prénom ]]</f>
        <v>Durand, Madeleine</v>
      </c>
      <c r="C106" s="1" t="s">
        <v>38</v>
      </c>
      <c r="D106" s="1" t="s">
        <v>39</v>
      </c>
      <c r="E106" s="15"/>
      <c r="F106" s="69"/>
      <c r="G106" s="72">
        <f>IF(ISNA(VLOOKUP($B106,Atelier1!$B:$Z,G$1,0)),0,VLOOKUP($B106,Atelier1!$B:$Z,G$1,FALSE))</f>
        <v>0</v>
      </c>
      <c r="H106" s="64"/>
      <c r="I106" s="72">
        <f>IF(ISNA(VLOOKUP($B106,Atelier2!$C:$Q,I$1,0)),0,VLOOKUP($B106,Atelier2!$C:$Q,I$1,FALSE))</f>
        <v>0</v>
      </c>
      <c r="J106" s="64"/>
      <c r="K106" s="72">
        <f>IF(ISNA(VLOOKUP($B106,Atelier3!$B:$P,K$1,0)),0,VLOOKUP($B106,Atelier3!$B:$P,K$1,FALSE))</f>
        <v>0</v>
      </c>
      <c r="L106" s="64"/>
      <c r="M106" s="72">
        <f>IF(ISNA(VLOOKUP($B106,Atelier4!$B:$P,M$1,0)),0,VLOOKUP($B106,Atelier4!$B:$P,M$1,FALSE))</f>
        <v>0</v>
      </c>
      <c r="N106" s="69"/>
      <c r="O106" s="78"/>
    </row>
    <row r="107" spans="1:15" hidden="1" x14ac:dyDescent="0.45">
      <c r="A107" s="3" t="s">
        <v>215</v>
      </c>
      <c r="B107" s="3" t="str">
        <f>Tableau118[[#This Row],[Noms ]]&amp;", "&amp;Tableau118[[#This Row],[Prénom ]]</f>
        <v>Perreault, Francine</v>
      </c>
      <c r="C107" s="1" t="s">
        <v>218</v>
      </c>
      <c r="D107" s="1" t="s">
        <v>219</v>
      </c>
      <c r="E107" s="15"/>
      <c r="F107" s="69"/>
      <c r="G107" s="72">
        <f>IF(ISNA(VLOOKUP($B107,Atelier1!$B:$Z,G$1,0)),0,VLOOKUP($B107,Atelier1!$B:$Z,G$1,FALSE))</f>
        <v>0</v>
      </c>
      <c r="H107" s="64"/>
      <c r="I107" s="72">
        <f>IF(ISNA(VLOOKUP($B107,Atelier2!$C:$Q,I$1,0)),0,VLOOKUP($B107,Atelier2!$C:$Q,I$1,FALSE))</f>
        <v>0</v>
      </c>
      <c r="J107" s="64"/>
      <c r="K107" s="72">
        <f>IF(ISNA(VLOOKUP($B107,Atelier3!$B:$P,K$1,0)),0,VLOOKUP($B107,Atelier3!$B:$P,K$1,FALSE))</f>
        <v>0</v>
      </c>
      <c r="L107" s="64"/>
      <c r="M107" s="72">
        <f>IF(ISNA(VLOOKUP($B107,Atelier4!$B:$P,M$1,0)),0,VLOOKUP($B107,Atelier4!$B:$P,M$1,FALSE))</f>
        <v>0</v>
      </c>
      <c r="N107" s="69"/>
      <c r="O107" s="78"/>
    </row>
    <row r="108" spans="1:15" hidden="1" x14ac:dyDescent="0.45">
      <c r="A108" s="3" t="s">
        <v>215</v>
      </c>
      <c r="B108" s="3" t="str">
        <f>Tableau118[[#This Row],[Noms ]]&amp;", "&amp;Tableau118[[#This Row],[Prénom ]]</f>
        <v>Prévost, Gaétan</v>
      </c>
      <c r="C108" s="1" t="s">
        <v>216</v>
      </c>
      <c r="D108" s="1" t="s">
        <v>217</v>
      </c>
      <c r="E108" s="15"/>
      <c r="F108" s="69"/>
      <c r="G108" s="72">
        <f>IF(ISNA(VLOOKUP($B108,Atelier1!$B:$Z,G$1,0)),0,VLOOKUP($B108,Atelier1!$B:$Z,G$1,FALSE))</f>
        <v>0</v>
      </c>
      <c r="H108" s="64"/>
      <c r="I108" s="72">
        <f>IF(ISNA(VLOOKUP($B108,Atelier2!$C:$Q,I$1,0)),0,VLOOKUP($B108,Atelier2!$C:$Q,I$1,FALSE))</f>
        <v>0</v>
      </c>
      <c r="J108" s="64"/>
      <c r="K108" s="72">
        <f>IF(ISNA(VLOOKUP($B108,Atelier3!$B:$P,K$1,0)),0,VLOOKUP($B108,Atelier3!$B:$P,K$1,FALSE))</f>
        <v>0</v>
      </c>
      <c r="L108" s="64"/>
      <c r="M108" s="72">
        <f>IF(ISNA(VLOOKUP($B108,Atelier4!$B:$P,M$1,0)),0,VLOOKUP($B108,Atelier4!$B:$P,M$1,FALSE))</f>
        <v>0</v>
      </c>
      <c r="N108" s="69"/>
      <c r="O108" s="78"/>
    </row>
    <row r="109" spans="1:15" hidden="1" x14ac:dyDescent="0.45">
      <c r="A109" s="3" t="s">
        <v>206</v>
      </c>
      <c r="B109" s="3" t="str">
        <f>Tableau118[[#This Row],[Noms ]]&amp;", "&amp;Tableau118[[#This Row],[Prénom ]]</f>
        <v>Charette , Armand Jr.</v>
      </c>
      <c r="C109" s="1" t="s">
        <v>253</v>
      </c>
      <c r="D109" s="1" t="s">
        <v>209</v>
      </c>
      <c r="E109" s="15"/>
      <c r="F109" s="69"/>
      <c r="G109" s="72">
        <f>IF(ISNA(VLOOKUP($B109,Atelier1!$B:$Z,G$1,0)),0,VLOOKUP($B109,Atelier1!$B:$Z,G$1,FALSE))</f>
        <v>0</v>
      </c>
      <c r="H109" s="64"/>
      <c r="I109" s="72">
        <f>IF(ISNA(VLOOKUP($B109,Atelier2!$C:$Q,I$1,0)),0,VLOOKUP($B109,Atelier2!$C:$Q,I$1,FALSE))</f>
        <v>0</v>
      </c>
      <c r="J109" s="64"/>
      <c r="K109" s="72">
        <f>IF(ISNA(VLOOKUP($B109,Atelier3!$B:$P,K$1,0)),0,VLOOKUP($B109,Atelier3!$B:$P,K$1,FALSE))</f>
        <v>0</v>
      </c>
      <c r="L109" s="64"/>
      <c r="M109" s="72">
        <f>IF(ISNA(VLOOKUP($B109,Atelier4!$B:$P,M$1,0)),0,VLOOKUP($B109,Atelier4!$B:$P,M$1,FALSE))</f>
        <v>0</v>
      </c>
      <c r="N109" s="69"/>
      <c r="O109" s="78"/>
    </row>
    <row r="110" spans="1:15" hidden="1" x14ac:dyDescent="0.45">
      <c r="A110" s="3" t="s">
        <v>206</v>
      </c>
      <c r="B110" s="3" t="str">
        <f>Tableau118[[#This Row],[Noms ]]&amp;", "&amp;Tableau118[[#This Row],[Prénom ]]</f>
        <v>Lemieux, Natacha</v>
      </c>
      <c r="C110" s="1" t="s">
        <v>197</v>
      </c>
      <c r="D110" s="1" t="s">
        <v>211</v>
      </c>
      <c r="E110" s="15"/>
      <c r="F110" s="69" t="s">
        <v>251</v>
      </c>
      <c r="G110" s="72">
        <f>IF(ISNA(VLOOKUP($B110,Atelier1!$B:$Z,G$1,0)),0,VLOOKUP($B110,Atelier1!$B:$Z,G$1,FALSE))</f>
        <v>0</v>
      </c>
      <c r="H110" s="64"/>
      <c r="I110" s="72">
        <f>IF(ISNA(VLOOKUP($B110,Atelier2!$C:$Q,I$1,0)),0,VLOOKUP($B110,Atelier2!$C:$Q,I$1,FALSE))</f>
        <v>0</v>
      </c>
      <c r="J110" s="64"/>
      <c r="K110" s="72">
        <f>IF(ISNA(VLOOKUP($B110,Atelier3!$B:$P,K$1,0)),0,VLOOKUP($B110,Atelier3!$B:$P,K$1,FALSE))</f>
        <v>0</v>
      </c>
      <c r="L110" s="64"/>
      <c r="M110" s="72">
        <f>IF(ISNA(VLOOKUP($B110,Atelier4!$B:$P,M$1,0)),0,VLOOKUP($B110,Atelier4!$B:$P,M$1,FALSE))</f>
        <v>0</v>
      </c>
      <c r="N110" s="69"/>
      <c r="O110" s="78"/>
    </row>
    <row r="111" spans="1:15" x14ac:dyDescent="0.45">
      <c r="A111" s="3" t="s">
        <v>206</v>
      </c>
      <c r="B111" s="3" t="str">
        <f>Tableau118[[#This Row],[Noms ]]&amp;", "&amp;Tableau118[[#This Row],[Prénom ]]</f>
        <v>Lévesque, Anne</v>
      </c>
      <c r="C111" s="1" t="s">
        <v>186</v>
      </c>
      <c r="D111" s="1" t="s">
        <v>214</v>
      </c>
      <c r="E111" s="15"/>
      <c r="F111" s="69"/>
      <c r="G111" s="72">
        <f>IF(ISNA(VLOOKUP($B111,Atelier1!$B:$Z,G$1,0)),0,VLOOKUP($B111,Atelier1!$B:$Z,G$1,FALSE))</f>
        <v>0</v>
      </c>
      <c r="H111" s="64"/>
      <c r="I111" s="72">
        <f>IF(ISNA(VLOOKUP($B111,Atelier2!$C:$Q,I$1,0)),0,VLOOKUP($B111,Atelier2!$C:$Q,I$1,FALSE))</f>
        <v>0</v>
      </c>
      <c r="J111" s="64"/>
      <c r="K111" s="72">
        <f>IF(ISNA(VLOOKUP($B111,Atelier3!$B:$P,K$1,0)),0,VLOOKUP($B111,Atelier3!$B:$P,K$1,FALSE))</f>
        <v>0</v>
      </c>
      <c r="L111" s="64"/>
      <c r="M111" s="72">
        <f>IF(ISNA(VLOOKUP($B111,Atelier4!$B:$P,M$1,0)),0,VLOOKUP($B111,Atelier4!$B:$P,M$1,FALSE))</f>
        <v>0</v>
      </c>
      <c r="N111" s="69" t="s">
        <v>251</v>
      </c>
      <c r="O111" s="78"/>
    </row>
    <row r="112" spans="1:15" x14ac:dyDescent="0.45">
      <c r="A112" s="3" t="s">
        <v>206</v>
      </c>
      <c r="B112" s="3" t="str">
        <f>Tableau118[[#This Row],[Noms ]]&amp;", "&amp;Tableau118[[#This Row],[Prénom ]]</f>
        <v>Mcdonald, Normand</v>
      </c>
      <c r="C112" s="1" t="s">
        <v>212</v>
      </c>
      <c r="D112" s="1" t="s">
        <v>213</v>
      </c>
      <c r="E112" s="15"/>
      <c r="F112" s="69"/>
      <c r="G112" s="72">
        <f>IF(ISNA(VLOOKUP($B112,Atelier1!$B:$Z,G$1,0)),0,VLOOKUP($B112,Atelier1!$B:$Z,G$1,FALSE))</f>
        <v>0</v>
      </c>
      <c r="H112" s="64"/>
      <c r="I112" s="72">
        <f>IF(ISNA(VLOOKUP($B112,Atelier2!$C:$Q,I$1,0)),0,VLOOKUP($B112,Atelier2!$C:$Q,I$1,FALSE))</f>
        <v>0</v>
      </c>
      <c r="J112" s="64"/>
      <c r="K112" s="72">
        <f>IF(ISNA(VLOOKUP($B112,Atelier3!$B:$P,K$1,0)),0,VLOOKUP($B112,Atelier3!$B:$P,K$1,FALSE))</f>
        <v>0</v>
      </c>
      <c r="L112" s="64"/>
      <c r="M112" s="72">
        <f>IF(ISNA(VLOOKUP($B112,Atelier4!$B:$P,M$1,0)),0,VLOOKUP($B112,Atelier4!$B:$P,M$1,FALSE))</f>
        <v>0</v>
      </c>
      <c r="N112" s="69" t="s">
        <v>251</v>
      </c>
      <c r="O112" s="78"/>
    </row>
    <row r="113" spans="1:15" hidden="1" x14ac:dyDescent="0.45">
      <c r="A113" s="10" t="s">
        <v>206</v>
      </c>
      <c r="B113" s="10" t="str">
        <f>Tableau118[[#This Row],[Noms ]]&amp;", "&amp;Tableau118[[#This Row],[Prénom ]]</f>
        <v>Simard, Sylvie</v>
      </c>
      <c r="C113" s="11" t="s">
        <v>207</v>
      </c>
      <c r="D113" s="11" t="s">
        <v>208</v>
      </c>
      <c r="E113" s="38">
        <v>1</v>
      </c>
      <c r="F113" s="69"/>
      <c r="G113" s="52">
        <f>IF(ISNA(VLOOKUP($B113,Atelier1!$B:$Z,G$1,0)),0,VLOOKUP($B113,Atelier1!$B:$Z,G$1,FALSE))</f>
        <v>0</v>
      </c>
      <c r="H113" s="65" t="s">
        <v>74</v>
      </c>
      <c r="I113" s="52" t="str">
        <f>IF(ISNA(VLOOKUP($B113,Atelier2!$C:$Q,I$1,0)),0,VLOOKUP($B113,Atelier2!$C:$Q,I$1,FALSE))</f>
        <v>secretaire@lions7iles.ca</v>
      </c>
      <c r="J113" s="64"/>
      <c r="K113" s="52">
        <f>IF(ISNA(VLOOKUP($B113,Atelier3!$B:$P,K$1,0)),0,VLOOKUP($B113,Atelier3!$B:$P,K$1,FALSE))</f>
        <v>0</v>
      </c>
      <c r="L113" s="64"/>
      <c r="M113" s="52">
        <f>IF(ISNA(VLOOKUP($B113,Atelier4!$B:$P,M$1,0)),0,VLOOKUP($B113,Atelier4!$B:$P,M$1,FALSE))</f>
        <v>0</v>
      </c>
      <c r="N113" s="69"/>
      <c r="O113" s="78"/>
    </row>
    <row r="114" spans="1:15" hidden="1" x14ac:dyDescent="0.45">
      <c r="A114" s="10" t="s">
        <v>206</v>
      </c>
      <c r="B114" s="10" t="str">
        <f>Tableau118[[#This Row],[Noms ]]&amp;", "&amp;Tableau118[[#This Row],[Prénom ]]</f>
        <v>Tremblay, Louis</v>
      </c>
      <c r="C114" s="11" t="s">
        <v>119</v>
      </c>
      <c r="D114" s="11" t="s">
        <v>210</v>
      </c>
      <c r="E114" s="38">
        <v>1</v>
      </c>
      <c r="F114" s="69" t="s">
        <v>57</v>
      </c>
      <c r="G114" s="52">
        <f>IF(ISNA(VLOOKUP($B114,Atelier1!$B:$Z,G$1,0)),0,VLOOKUP($B114,Atelier1!$B:$Z,G$1,FALSE))</f>
        <v>0</v>
      </c>
      <c r="H114" s="64"/>
      <c r="I114" s="52">
        <f>IF(ISNA(VLOOKUP($B114,Atelier2!$C:$Q,I$1,0)),0,VLOOKUP($B114,Atelier2!$C:$Q,I$1,FALSE))</f>
        <v>0</v>
      </c>
      <c r="J114" s="64"/>
      <c r="K114" s="52">
        <f>IF(ISNA(VLOOKUP($B114,Atelier3!$B:$P,K$1,0)),0,VLOOKUP($B114,Atelier3!$B:$P,K$1,FALSE))</f>
        <v>0</v>
      </c>
      <c r="L114" s="64"/>
      <c r="M114" s="52">
        <f>IF(ISNA(VLOOKUP($B114,Atelier4!$B:$P,M$1,0)),0,VLOOKUP($B114,Atelier4!$B:$P,M$1,FALSE))</f>
        <v>0</v>
      </c>
      <c r="N114" s="69"/>
      <c r="O114" s="78"/>
    </row>
    <row r="115" spans="1:15" hidden="1" x14ac:dyDescent="0.45">
      <c r="A115" s="3" t="s">
        <v>224</v>
      </c>
      <c r="B115" s="3" t="str">
        <f>Tableau118[[#This Row],[Noms ]]&amp;", "&amp;Tableau118[[#This Row],[Prénom ]]</f>
        <v>Arsenault, Paulette</v>
      </c>
      <c r="C115" s="1" t="s">
        <v>226</v>
      </c>
      <c r="D115" s="1" t="s">
        <v>227</v>
      </c>
      <c r="E115" s="15"/>
      <c r="F115" s="69"/>
      <c r="G115" s="72">
        <f>IF(ISNA(VLOOKUP($B115,Atelier1!$B:$Z,G$1,0)),0,VLOOKUP($B115,Atelier1!$B:$Z,G$1,FALSE))</f>
        <v>0</v>
      </c>
      <c r="H115" s="64"/>
      <c r="I115" s="72" t="str">
        <f>IF(ISNA(VLOOKUP($B115,Atelier2!$C:$Q,I$1,0)),0,VLOOKUP($B115,Atelier2!$C:$Q,I$1,FALSE))</f>
        <v>p.arseno115@hotmail.ca</v>
      </c>
      <c r="J115" s="64"/>
      <c r="K115" s="72">
        <f>IF(ISNA(VLOOKUP($B115,Atelier3!$B:$P,K$1,0)),0,VLOOKUP($B115,Atelier3!$B:$P,K$1,FALSE))</f>
        <v>0</v>
      </c>
      <c r="L115" s="64"/>
      <c r="M115" s="72">
        <f>IF(ISNA(VLOOKUP($B115,Atelier4!$B:$P,M$1,0)),0,VLOOKUP($B115,Atelier4!$B:$P,M$1,FALSE))</f>
        <v>0</v>
      </c>
      <c r="N115" s="69"/>
      <c r="O115" s="78"/>
    </row>
    <row r="116" spans="1:15" hidden="1" x14ac:dyDescent="0.45">
      <c r="A116" s="3" t="s">
        <v>224</v>
      </c>
      <c r="B116" s="3" t="str">
        <f>Tableau118[[#This Row],[Noms ]]&amp;", "&amp;Tableau118[[#This Row],[Prénom ]]</f>
        <v>Bernier, Nathalie</v>
      </c>
      <c r="C116" s="1" t="s">
        <v>231</v>
      </c>
      <c r="D116" s="1" t="s">
        <v>136</v>
      </c>
      <c r="E116" s="15"/>
      <c r="F116" s="68" t="s">
        <v>251</v>
      </c>
      <c r="G116" s="71">
        <f>IF(ISNA(VLOOKUP($B116,Atelier1!$B:$Z,G$1,0)),0,VLOOKUP($B116,Atelier1!$B:$Z,G$1,FALSE))</f>
        <v>0</v>
      </c>
      <c r="H116" s="64"/>
      <c r="I116" s="71">
        <f>IF(ISNA(VLOOKUP($B116,Atelier2!$C:$Q,I$1,0)),0,VLOOKUP($B116,Atelier2!$C:$Q,I$1,FALSE))</f>
        <v>0</v>
      </c>
      <c r="J116" s="64"/>
      <c r="K116" s="71">
        <f>IF(ISNA(VLOOKUP($B116,Atelier3!$B:$P,K$1,0)),0,VLOOKUP($B116,Atelier3!$B:$P,K$1,FALSE))</f>
        <v>0</v>
      </c>
      <c r="L116" s="64"/>
      <c r="M116" s="71">
        <f>IF(ISNA(VLOOKUP($B116,Atelier4!$B:$P,M$1,0)),0,VLOOKUP($B116,Atelier4!$B:$P,M$1,FALSE))</f>
        <v>0</v>
      </c>
      <c r="N116" s="69"/>
      <c r="O116" s="77"/>
    </row>
    <row r="117" spans="1:15" hidden="1" x14ac:dyDescent="0.45">
      <c r="A117" s="3" t="s">
        <v>224</v>
      </c>
      <c r="B117" s="3" t="str">
        <f>Tableau118[[#This Row],[Noms ]]&amp;", "&amp;Tableau118[[#This Row],[Prénom ]]</f>
        <v>Dubé, Simon</v>
      </c>
      <c r="C117" s="1" t="s">
        <v>40</v>
      </c>
      <c r="D117" s="1" t="s">
        <v>157</v>
      </c>
      <c r="E117" s="15"/>
      <c r="F117" s="69"/>
      <c r="G117" s="72">
        <f>IF(ISNA(VLOOKUP($B117,Atelier1!$B:$Z,G$1,0)),0,VLOOKUP($B117,Atelier1!$B:$Z,G$1,FALSE))</f>
        <v>0</v>
      </c>
      <c r="H117" s="64"/>
      <c r="I117" s="72">
        <f>IF(ISNA(VLOOKUP($B117,Atelier2!$C:$Q,I$1,0)),0,VLOOKUP($B117,Atelier2!$C:$Q,I$1,FALSE))</f>
        <v>0</v>
      </c>
      <c r="J117" s="64"/>
      <c r="K117" s="72">
        <f>IF(ISNA(VLOOKUP($B117,Atelier3!$B:$P,K$1,0)),0,VLOOKUP($B117,Atelier3!$B:$P,K$1,FALSE))</f>
        <v>0</v>
      </c>
      <c r="L117" s="64"/>
      <c r="M117" s="72">
        <f>IF(ISNA(VLOOKUP($B117,Atelier4!$B:$P,M$1,0)),0,VLOOKUP($B117,Atelier4!$B:$P,M$1,FALSE))</f>
        <v>0</v>
      </c>
      <c r="N117" s="69"/>
      <c r="O117" s="78"/>
    </row>
    <row r="118" spans="1:15" x14ac:dyDescent="0.45">
      <c r="A118" s="3" t="s">
        <v>224</v>
      </c>
      <c r="B118" s="3" t="str">
        <f>Tableau118[[#This Row],[Noms ]]&amp;", "&amp;Tableau118[[#This Row],[Prénom ]]</f>
        <v>Gagné, Steve</v>
      </c>
      <c r="C118" s="1" t="s">
        <v>29</v>
      </c>
      <c r="D118" s="1" t="s">
        <v>229</v>
      </c>
      <c r="E118" s="15"/>
      <c r="F118" s="69"/>
      <c r="G118" s="72">
        <f>IF(ISNA(VLOOKUP($B118,Atelier1!$B:$Z,G$1,0)),0,VLOOKUP($B118,Atelier1!$B:$Z,G$1,FALSE))</f>
        <v>0</v>
      </c>
      <c r="H118" s="64"/>
      <c r="I118" s="72">
        <f>IF(ISNA(VLOOKUP($B118,Atelier2!$C:$Q,I$1,0)),0,VLOOKUP($B118,Atelier2!$C:$Q,I$1,FALSE))</f>
        <v>0</v>
      </c>
      <c r="J118" s="64"/>
      <c r="K118" s="72">
        <f>IF(ISNA(VLOOKUP($B118,Atelier3!$B:$P,K$1,0)),0,VLOOKUP($B118,Atelier3!$B:$P,K$1,FALSE))</f>
        <v>0</v>
      </c>
      <c r="L118" s="64"/>
      <c r="M118" s="72">
        <f>IF(ISNA(VLOOKUP($B118,Atelier4!$B:$P,M$1,0)),0,VLOOKUP($B118,Atelier4!$B:$P,M$1,FALSE))</f>
        <v>0</v>
      </c>
      <c r="N118" s="69" t="s">
        <v>251</v>
      </c>
      <c r="O118" s="78"/>
    </row>
    <row r="119" spans="1:15" hidden="1" x14ac:dyDescent="0.45">
      <c r="A119" s="10" t="s">
        <v>224</v>
      </c>
      <c r="B119" s="10" t="str">
        <f>Tableau118[[#This Row],[Noms ]]&amp;", "&amp;Tableau118[[#This Row],[Prénom ]]</f>
        <v>Julien, Francine</v>
      </c>
      <c r="C119" s="11" t="s">
        <v>225</v>
      </c>
      <c r="D119" s="11" t="s">
        <v>219</v>
      </c>
      <c r="E119" s="38">
        <v>1</v>
      </c>
      <c r="F119" s="69"/>
      <c r="G119" s="52">
        <f>IF(ISNA(VLOOKUP($B119,Atelier1!$B:$Z,G$1,0)),0,VLOOKUP($B119,Atelier1!$B:$Z,G$1,FALSE))</f>
        <v>0</v>
      </c>
      <c r="H119" s="64"/>
      <c r="I119" s="52" t="str">
        <f>IF(ISNA(VLOOKUP($B119,Atelier2!$C:$Q,I$1,0)),0,VLOOKUP($B119,Atelier2!$C:$Q,I$1,FALSE))</f>
        <v>fjulien@telus.net</v>
      </c>
      <c r="J119" s="64"/>
      <c r="K119" s="52">
        <f>IF(ISNA(VLOOKUP($B119,Atelier3!$B:$P,K$1,0)),0,VLOOKUP($B119,Atelier3!$B:$P,K$1,FALSE))</f>
        <v>0</v>
      </c>
      <c r="L119" s="64"/>
      <c r="M119" s="52">
        <f>IF(ISNA(VLOOKUP($B119,Atelier4!$B:$P,M$1,0)),0,VLOOKUP($B119,Atelier4!$B:$P,M$1,FALSE))</f>
        <v>0</v>
      </c>
      <c r="N119" s="69"/>
      <c r="O119" s="78"/>
    </row>
    <row r="120" spans="1:15" hidden="1" x14ac:dyDescent="0.45">
      <c r="A120" s="3" t="s">
        <v>224</v>
      </c>
      <c r="B120" s="3" t="str">
        <f>Tableau118[[#This Row],[Noms ]]&amp;", "&amp;Tableau118[[#This Row],[Prénom ]]</f>
        <v>Lévesque, July</v>
      </c>
      <c r="C120" s="1" t="s">
        <v>186</v>
      </c>
      <c r="D120" s="1" t="s">
        <v>230</v>
      </c>
      <c r="E120" s="15"/>
      <c r="F120" s="69"/>
      <c r="G120" s="72">
        <f>IF(ISNA(VLOOKUP($B120,Atelier1!$B:$Z,G$1,0)),0,VLOOKUP($B120,Atelier1!$B:$Z,G$1,FALSE))</f>
        <v>0</v>
      </c>
      <c r="H120" s="64"/>
      <c r="I120" s="72">
        <f>IF(ISNA(VLOOKUP($B120,Atelier2!$C:$Q,I$1,0)),0,VLOOKUP($B120,Atelier2!$C:$Q,I$1,FALSE))</f>
        <v>0</v>
      </c>
      <c r="J120" s="64" t="s">
        <v>251</v>
      </c>
      <c r="K120" s="72">
        <f>IF(ISNA(VLOOKUP($B120,Atelier3!$B:$P,K$1,0)),0,VLOOKUP($B120,Atelier3!$B:$P,K$1,FALSE))</f>
        <v>0</v>
      </c>
      <c r="L120" s="64"/>
      <c r="M120" s="72">
        <f>IF(ISNA(VLOOKUP($B120,Atelier4!$B:$P,M$1,0)),0,VLOOKUP($B120,Atelier4!$B:$P,M$1,FALSE))</f>
        <v>0</v>
      </c>
      <c r="N120" s="69"/>
      <c r="O120" s="78"/>
    </row>
    <row r="121" spans="1:15" hidden="1" x14ac:dyDescent="0.45">
      <c r="A121" s="10" t="s">
        <v>224</v>
      </c>
      <c r="B121" s="10" t="str">
        <f>Tableau118[[#This Row],[Noms ]]&amp;", "&amp;Tableau118[[#This Row],[Prénom ]]</f>
        <v>Ouellet, Diane</v>
      </c>
      <c r="C121" s="11" t="s">
        <v>83</v>
      </c>
      <c r="D121" s="11" t="s">
        <v>34</v>
      </c>
      <c r="E121" s="38">
        <v>1</v>
      </c>
      <c r="F121" s="69"/>
      <c r="G121" s="52">
        <f>IF(ISNA(VLOOKUP($B121,Atelier1!$B:$Z,G$1,0)),0,VLOOKUP($B121,Atelier1!$B:$Z,G$1,FALSE))</f>
        <v>0</v>
      </c>
      <c r="H121" s="64"/>
      <c r="I121" s="52">
        <f>IF(ISNA(VLOOKUP($B121,Atelier2!$C:$Q,I$1,0)),0,VLOOKUP($B121,Atelier2!$C:$Q,I$1,FALSE))</f>
        <v>0</v>
      </c>
      <c r="J121" s="64"/>
      <c r="K121" s="52">
        <f>IF(ISNA(VLOOKUP($B121,Atelier3!$B:$P,K$1,0)),0,VLOOKUP($B121,Atelier3!$B:$P,K$1,FALSE))</f>
        <v>0</v>
      </c>
      <c r="L121" s="65" t="s">
        <v>74</v>
      </c>
      <c r="M121" s="52">
        <f>IF(ISNA(VLOOKUP($B121,Atelier4!$B:$P,M$1,0)),0,VLOOKUP($B121,Atelier4!$B:$P,M$1,FALSE))</f>
        <v>0</v>
      </c>
      <c r="N121" s="69"/>
      <c r="O121" s="78"/>
    </row>
    <row r="122" spans="1:15" hidden="1" x14ac:dyDescent="0.45">
      <c r="A122" s="10" t="s">
        <v>224</v>
      </c>
      <c r="B122" s="10" t="str">
        <f>Tableau118[[#This Row],[Noms ]]&amp;", "&amp;Tableau118[[#This Row],[Prénom ]]</f>
        <v>Parent, Marc</v>
      </c>
      <c r="C122" s="11" t="s">
        <v>228</v>
      </c>
      <c r="D122" s="11" t="s">
        <v>205</v>
      </c>
      <c r="E122" s="38">
        <v>1</v>
      </c>
      <c r="F122" s="69"/>
      <c r="G122" s="52">
        <f>IF(ISNA(VLOOKUP($B122,Atelier1!$B:$Z,G$1,0)),0,VLOOKUP($B122,Atelier1!$B:$Z,G$1,FALSE))</f>
        <v>0</v>
      </c>
      <c r="H122" s="64"/>
      <c r="I122" s="52">
        <f>IF(ISNA(VLOOKUP($B122,Atelier2!$C:$Q,I$1,0)),0,VLOOKUP($B122,Atelier2!$C:$Q,I$1,FALSE))</f>
        <v>0</v>
      </c>
      <c r="J122" s="64" t="s">
        <v>57</v>
      </c>
      <c r="K122" s="52">
        <f>IF(ISNA(VLOOKUP($B122,Atelier3!$B:$P,K$1,0)),0,VLOOKUP($B122,Atelier3!$B:$P,K$1,FALSE))</f>
        <v>0</v>
      </c>
      <c r="L122" s="64"/>
      <c r="M122" s="52">
        <f>IF(ISNA(VLOOKUP($B122,Atelier4!$B:$P,M$1,0)),0,VLOOKUP($B122,Atelier4!$B:$P,M$1,FALSE))</f>
        <v>0</v>
      </c>
      <c r="N122" s="69"/>
      <c r="O122" s="78"/>
    </row>
    <row r="123" spans="1:15" x14ac:dyDescent="0.45">
      <c r="A123" s="10" t="s">
        <v>52</v>
      </c>
      <c r="B123" s="10" t="str">
        <f>Tableau118[[#This Row],[Noms ]]&amp;", "&amp;Tableau118[[#This Row],[Prénom ]]</f>
        <v>Fournier, Édouard</v>
      </c>
      <c r="C123" s="11" t="s">
        <v>54</v>
      </c>
      <c r="D123" s="11" t="s">
        <v>56</v>
      </c>
      <c r="E123" s="38">
        <v>1</v>
      </c>
      <c r="F123" s="69"/>
      <c r="G123" s="52">
        <f>IF(ISNA(VLOOKUP($B123,Atelier1!$B:$Z,G$1,0)),0,VLOOKUP($B123,Atelier1!$B:$Z,G$1,FALSE))</f>
        <v>0</v>
      </c>
      <c r="H123" s="64"/>
      <c r="I123" s="52">
        <f>IF(ISNA(VLOOKUP($B123,Atelier2!$C:$Q,I$1,0)),0,VLOOKUP($B123,Atelier2!$C:$Q,I$1,FALSE))</f>
        <v>0</v>
      </c>
      <c r="J123" s="64"/>
      <c r="K123" s="52">
        <f>IF(ISNA(VLOOKUP($B123,Atelier3!$B:$P,K$1,0)),0,VLOOKUP($B123,Atelier3!$B:$P,K$1,FALSE))</f>
        <v>0</v>
      </c>
      <c r="L123" s="64"/>
      <c r="M123" s="52">
        <f>IF(ISNA(VLOOKUP($B123,Atelier4!$B:$P,M$1,0)),0,VLOOKUP($B123,Atelier4!$B:$P,M$1,FALSE))</f>
        <v>0</v>
      </c>
      <c r="N123" s="69" t="s">
        <v>57</v>
      </c>
      <c r="O123" s="78"/>
    </row>
    <row r="124" spans="1:15" hidden="1" x14ac:dyDescent="0.45">
      <c r="A124" s="3" t="s">
        <v>52</v>
      </c>
      <c r="B124" s="3" t="str">
        <f>Tableau118[[#This Row],[Noms ]]&amp;", "&amp;Tableau118[[#This Row],[Prénom ]]</f>
        <v>Fournier, Émélie</v>
      </c>
      <c r="C124" s="1" t="s">
        <v>54</v>
      </c>
      <c r="D124" s="1" t="s">
        <v>55</v>
      </c>
      <c r="E124" s="40"/>
      <c r="F124" s="69"/>
      <c r="G124" s="72">
        <f>IF(ISNA(VLOOKUP($B124,Atelier1!$B:$Z,G$1,0)),0,VLOOKUP($B124,Atelier1!$B:$Z,G$1,FALSE))</f>
        <v>0</v>
      </c>
      <c r="H124" s="64"/>
      <c r="I124" s="72">
        <f>IF(ISNA(VLOOKUP($B124,Atelier2!$C:$Q,I$1,0)),0,VLOOKUP($B124,Atelier2!$C:$Q,I$1,FALSE))</f>
        <v>0</v>
      </c>
      <c r="J124" s="64"/>
      <c r="K124" s="72">
        <f>IF(ISNA(VLOOKUP($B124,Atelier3!$B:$P,K$1,0)),0,VLOOKUP($B124,Atelier3!$B:$P,K$1,FALSE))</f>
        <v>0</v>
      </c>
      <c r="L124" s="64" t="s">
        <v>251</v>
      </c>
      <c r="M124" s="72">
        <f>IF(ISNA(VLOOKUP($B124,Atelier4!$B:$P,M$1,0)),0,VLOOKUP($B124,Atelier4!$B:$P,M$1,FALSE))</f>
        <v>0</v>
      </c>
      <c r="N124" s="69"/>
      <c r="O124" s="78"/>
    </row>
    <row r="125" spans="1:15" hidden="1" x14ac:dyDescent="0.45">
      <c r="A125" s="3" t="s">
        <v>52</v>
      </c>
      <c r="B125" s="3" t="str">
        <f>Tableau118[[#This Row],[Noms ]]&amp;", "&amp;Tableau118[[#This Row],[Prénom ]]</f>
        <v>Fradette, Geneviève</v>
      </c>
      <c r="C125" s="1" t="s">
        <v>58</v>
      </c>
      <c r="D125" s="1" t="s">
        <v>59</v>
      </c>
      <c r="E125" s="15"/>
      <c r="F125" s="69"/>
      <c r="G125" s="72">
        <f>IF(ISNA(VLOOKUP($B125,Atelier1!$B:$Z,G$1,0)),0,VLOOKUP($B125,Atelier1!$B:$Z,G$1,FALSE))</f>
        <v>0</v>
      </c>
      <c r="H125" s="64" t="s">
        <v>251</v>
      </c>
      <c r="I125" s="72" t="str">
        <f>IF(ISNA(VLOOKUP($B125,Atelier2!$C:$Q,I$1,0)),0,VLOOKUP($B125,Atelier2!$C:$Q,I$1,FALSE))</f>
        <v>doucelune@hotmail.com</v>
      </c>
      <c r="J125" s="64"/>
      <c r="K125" s="72">
        <f>IF(ISNA(VLOOKUP($B125,Atelier3!$B:$P,K$1,0)),0,VLOOKUP($B125,Atelier3!$B:$P,K$1,FALSE))</f>
        <v>0</v>
      </c>
      <c r="L125" s="64"/>
      <c r="M125" s="72">
        <f>IF(ISNA(VLOOKUP($B125,Atelier4!$B:$P,M$1,0)),0,VLOOKUP($B125,Atelier4!$B:$P,M$1,FALSE))</f>
        <v>0</v>
      </c>
      <c r="N125" s="69"/>
      <c r="O125" s="78"/>
    </row>
    <row r="126" spans="1:15" hidden="1" x14ac:dyDescent="0.45">
      <c r="A126" s="3" t="s">
        <v>52</v>
      </c>
      <c r="B126" s="3" t="str">
        <f>Tableau118[[#This Row],[Noms ]]&amp;", "&amp;Tableau118[[#This Row],[Prénom ]]</f>
        <v>Gagnon, Huguette</v>
      </c>
      <c r="C126" s="1" t="s">
        <v>49</v>
      </c>
      <c r="D126" s="1" t="s">
        <v>53</v>
      </c>
      <c r="E126" s="15"/>
      <c r="F126" s="69"/>
      <c r="G126" s="72">
        <f>IF(ISNA(VLOOKUP($B126,Atelier1!$B:$Z,G$1,0)),0,VLOOKUP($B126,Atelier1!$B:$Z,G$1,FALSE))</f>
        <v>0</v>
      </c>
      <c r="H126" s="64"/>
      <c r="I126" s="72">
        <f>IF(ISNA(VLOOKUP($B126,Atelier2!$C:$Q,I$1,0)),0,VLOOKUP($B126,Atelier2!$C:$Q,I$1,FALSE))</f>
        <v>0</v>
      </c>
      <c r="J126" s="64"/>
      <c r="K126" s="72">
        <f>IF(ISNA(VLOOKUP($B126,Atelier3!$B:$P,K$1,0)),0,VLOOKUP($B126,Atelier3!$B:$P,K$1,FALSE))</f>
        <v>0</v>
      </c>
      <c r="L126" s="64"/>
      <c r="M126" s="72">
        <f>IF(ISNA(VLOOKUP($B126,Atelier4!$B:$P,M$1,0)),0,VLOOKUP($B126,Atelier4!$B:$P,M$1,FALSE))</f>
        <v>0</v>
      </c>
      <c r="N126" s="69"/>
      <c r="O126" s="78"/>
    </row>
    <row r="127" spans="1:15" hidden="1" x14ac:dyDescent="0.45">
      <c r="A127" s="3" t="s">
        <v>232</v>
      </c>
      <c r="B127" s="3" t="str">
        <f>Tableau118[[#This Row],[Noms ]]&amp;", "&amp;Tableau118[[#This Row],[Prénom ]]</f>
        <v>Chouinard, Jeanne D'arc</v>
      </c>
      <c r="C127" s="1" t="s">
        <v>235</v>
      </c>
      <c r="D127" s="1" t="s">
        <v>236</v>
      </c>
      <c r="E127" s="15"/>
      <c r="F127" s="69"/>
      <c r="G127" s="72">
        <f>IF(ISNA(VLOOKUP($B127,Atelier1!$B:$Z,G$1,0)),0,VLOOKUP($B127,Atelier1!$B:$Z,G$1,FALSE))</f>
        <v>0</v>
      </c>
      <c r="H127" s="64"/>
      <c r="I127" s="72">
        <f>IF(ISNA(VLOOKUP($B127,Atelier2!$C:$Q,I$1,0)),0,VLOOKUP($B127,Atelier2!$C:$Q,I$1,FALSE))</f>
        <v>0</v>
      </c>
      <c r="J127" s="64"/>
      <c r="K127" s="72">
        <f>IF(ISNA(VLOOKUP($B127,Atelier3!$B:$P,K$1,0)),0,VLOOKUP($B127,Atelier3!$B:$P,K$1,FALSE))</f>
        <v>0</v>
      </c>
      <c r="L127" s="64" t="s">
        <v>251</v>
      </c>
      <c r="M127" s="72">
        <f>IF(ISNA(VLOOKUP($B127,Atelier4!$B:$P,M$1,0)),0,VLOOKUP($B127,Atelier4!$B:$P,M$1,FALSE))</f>
        <v>0</v>
      </c>
      <c r="N127" s="69"/>
      <c r="O127" s="78"/>
    </row>
    <row r="128" spans="1:15" hidden="1" x14ac:dyDescent="0.45">
      <c r="A128" s="3" t="s">
        <v>232</v>
      </c>
      <c r="B128" s="3" t="str">
        <f>Tableau118[[#This Row],[Noms ]]&amp;", "&amp;Tableau118[[#This Row],[Prénom ]]</f>
        <v>Gagnon, Audrey</v>
      </c>
      <c r="C128" s="1" t="s">
        <v>49</v>
      </c>
      <c r="D128" s="1" t="s">
        <v>237</v>
      </c>
      <c r="E128" s="15"/>
      <c r="F128" s="69" t="s">
        <v>251</v>
      </c>
      <c r="G128" s="72">
        <f>IF(ISNA(VLOOKUP($B128,Atelier1!$B:$Z,G$1,0)),0,VLOOKUP($B128,Atelier1!$B:$Z,G$1,FALSE))</f>
        <v>0</v>
      </c>
      <c r="H128" s="64"/>
      <c r="I128" s="72">
        <f>IF(ISNA(VLOOKUP($B128,Atelier2!$C:$Q,I$1,0)),0,VLOOKUP($B128,Atelier2!$C:$Q,I$1,FALSE))</f>
        <v>0</v>
      </c>
      <c r="J128" s="64"/>
      <c r="K128" s="72">
        <f>IF(ISNA(VLOOKUP($B128,Atelier3!$B:$P,K$1,0)),0,VLOOKUP($B128,Atelier3!$B:$P,K$1,FALSE))</f>
        <v>0</v>
      </c>
      <c r="L128" s="64"/>
      <c r="M128" s="72">
        <f>IF(ISNA(VLOOKUP($B128,Atelier4!$B:$P,M$1,0)),0,VLOOKUP($B128,Atelier4!$B:$P,M$1,FALSE))</f>
        <v>0</v>
      </c>
      <c r="N128" s="69"/>
      <c r="O128" s="78"/>
    </row>
    <row r="129" spans="1:15" hidden="1" x14ac:dyDescent="0.45">
      <c r="A129" s="3" t="s">
        <v>232</v>
      </c>
      <c r="B129" s="3" t="str">
        <f>Tableau118[[#This Row],[Noms ]]&amp;", "&amp;Tableau118[[#This Row],[Prénom ]]</f>
        <v>Lévesque, Jules</v>
      </c>
      <c r="C129" s="1" t="s">
        <v>186</v>
      </c>
      <c r="D129" s="1" t="s">
        <v>233</v>
      </c>
      <c r="E129" s="15"/>
      <c r="F129" s="69"/>
      <c r="G129" s="72">
        <f>IF(ISNA(VLOOKUP($B129,Atelier1!$B:$Z,G$1,0)),0,VLOOKUP($B129,Atelier1!$B:$Z,G$1,FALSE))</f>
        <v>0</v>
      </c>
      <c r="H129" s="64" t="s">
        <v>251</v>
      </c>
      <c r="I129" s="72" t="str">
        <f>IF(ISNA(VLOOKUP($B129,Atelier2!$C:$Q,I$1,0)),0,VLOOKUP($B129,Atelier2!$C:$Q,I$1,FALSE))</f>
        <v xml:space="preserve">levlav@videotron.ca; </v>
      </c>
      <c r="J129" s="64"/>
      <c r="K129" s="72">
        <f>IF(ISNA(VLOOKUP($B129,Atelier3!$B:$P,K$1,0)),0,VLOOKUP($B129,Atelier3!$B:$P,K$1,FALSE))</f>
        <v>0</v>
      </c>
      <c r="L129" s="64"/>
      <c r="M129" s="72">
        <f>IF(ISNA(VLOOKUP($B129,Atelier4!$B:$P,M$1,0)),0,VLOOKUP($B129,Atelier4!$B:$P,M$1,FALSE))</f>
        <v>0</v>
      </c>
      <c r="N129" s="69"/>
      <c r="O129" s="78"/>
    </row>
    <row r="130" spans="1:15" x14ac:dyDescent="0.45">
      <c r="A130" s="3" t="s">
        <v>232</v>
      </c>
      <c r="B130" s="3" t="str">
        <f>Tableau118[[#This Row],[Noms ]]&amp;", "&amp;Tableau118[[#This Row],[Prénom ]]</f>
        <v>Pelletier, Rémi</v>
      </c>
      <c r="C130" s="1" t="s">
        <v>238</v>
      </c>
      <c r="D130" s="1" t="s">
        <v>239</v>
      </c>
      <c r="E130" s="15"/>
      <c r="F130" s="69"/>
      <c r="G130" s="72">
        <f>IF(ISNA(VLOOKUP($B130,Atelier1!$B:$Z,G$1,0)),0,VLOOKUP($B130,Atelier1!$B:$Z,G$1,FALSE))</f>
        <v>0</v>
      </c>
      <c r="H130" s="64"/>
      <c r="I130" s="72">
        <f>IF(ISNA(VLOOKUP($B130,Atelier2!$C:$Q,I$1,0)),0,VLOOKUP($B130,Atelier2!$C:$Q,I$1,FALSE))</f>
        <v>0</v>
      </c>
      <c r="J130" s="64"/>
      <c r="K130" s="72">
        <f>IF(ISNA(VLOOKUP($B130,Atelier3!$B:$P,K$1,0)),0,VLOOKUP($B130,Atelier3!$B:$P,K$1,FALSE))</f>
        <v>0</v>
      </c>
      <c r="L130" s="64"/>
      <c r="M130" s="72">
        <f>IF(ISNA(VLOOKUP($B130,Atelier4!$B:$P,M$1,0)),0,VLOOKUP($B130,Atelier4!$B:$P,M$1,FALSE))</f>
        <v>0</v>
      </c>
      <c r="N130" s="69" t="s">
        <v>251</v>
      </c>
      <c r="O130" s="78"/>
    </row>
    <row r="131" spans="1:15" hidden="1" x14ac:dyDescent="0.45">
      <c r="A131" s="3" t="s">
        <v>232</v>
      </c>
      <c r="B131" s="3" t="str">
        <f>Tableau118[[#This Row],[Noms ]]&amp;", "&amp;Tableau118[[#This Row],[Prénom ]]</f>
        <v>Soucy, Kathleen</v>
      </c>
      <c r="C131" s="1" t="s">
        <v>167</v>
      </c>
      <c r="D131" s="1" t="s">
        <v>234</v>
      </c>
      <c r="E131" s="15"/>
      <c r="F131" s="69"/>
      <c r="G131" s="72">
        <f>IF(ISNA(VLOOKUP($B131,Atelier1!$B:$Z,G$1,0)),0,VLOOKUP($B131,Atelier1!$B:$Z,G$1,FALSE))</f>
        <v>0</v>
      </c>
      <c r="H131" s="64"/>
      <c r="I131" s="72">
        <f>IF(ISNA(VLOOKUP($B131,Atelier2!$C:$Q,I$1,0)),0,VLOOKUP($B131,Atelier2!$C:$Q,I$1,FALSE))</f>
        <v>0</v>
      </c>
      <c r="J131" s="64"/>
      <c r="K131" s="72">
        <f>IF(ISNA(VLOOKUP($B131,Atelier3!$B:$P,K$1,0)),0,VLOOKUP($B131,Atelier3!$B:$P,K$1,FALSE))</f>
        <v>0</v>
      </c>
      <c r="L131" s="64"/>
      <c r="M131" s="72">
        <f>IF(ISNA(VLOOKUP($B131,Atelier4!$B:$P,M$1,0)),0,VLOOKUP($B131,Atelier4!$B:$P,M$1,FALSE))</f>
        <v>0</v>
      </c>
      <c r="N131" s="69"/>
      <c r="O131" s="78"/>
    </row>
    <row r="132" spans="1:15" hidden="1" x14ac:dyDescent="0.45">
      <c r="A132" s="3" t="s">
        <v>13</v>
      </c>
      <c r="B132" s="3" t="str">
        <f>Tableau118[[#This Row],[Noms ]]&amp;", "&amp;Tableau118[[#This Row],[Prénom ]]</f>
        <v>Claireaux, Valérie</v>
      </c>
      <c r="C132" s="1" t="s">
        <v>14</v>
      </c>
      <c r="D132" s="1" t="s">
        <v>15</v>
      </c>
      <c r="E132" s="15"/>
      <c r="F132" s="69" t="s">
        <v>251</v>
      </c>
      <c r="G132" s="72">
        <f>IF(ISNA(VLOOKUP($B132,Atelier1!$B:$Z,G$1,0)),0,VLOOKUP($B132,Atelier1!$B:$Z,G$1,FALSE))</f>
        <v>0</v>
      </c>
      <c r="H132" s="64"/>
      <c r="I132" s="72">
        <f>IF(ISNA(VLOOKUP($B132,Atelier2!$C:$Q,I$1,0)),0,VLOOKUP($B132,Atelier2!$C:$Q,I$1,FALSE))</f>
        <v>0</v>
      </c>
      <c r="J132" s="64"/>
      <c r="K132" s="72">
        <f>IF(ISNA(VLOOKUP($B132,Atelier3!$B:$P,K$1,0)),0,VLOOKUP($B132,Atelier3!$B:$P,K$1,FALSE))</f>
        <v>0</v>
      </c>
      <c r="L132" s="64"/>
      <c r="M132" s="72">
        <f>IF(ISNA(VLOOKUP($B132,Atelier4!$B:$P,M$1,0)),0,VLOOKUP($B132,Atelier4!$B:$P,M$1,FALSE))</f>
        <v>0</v>
      </c>
      <c r="N132" s="69"/>
      <c r="O132" s="78"/>
    </row>
    <row r="133" spans="1:15" hidden="1" x14ac:dyDescent="0.45">
      <c r="A133" s="3" t="s">
        <v>13</v>
      </c>
      <c r="B133" s="3" t="str">
        <f>Tableau118[[#This Row],[Noms ]]&amp;", "&amp;Tableau118[[#This Row],[Prénom ]]</f>
        <v>Lapaix, Corinne</v>
      </c>
      <c r="C133" s="1" t="s">
        <v>18</v>
      </c>
      <c r="D133" s="1" t="s">
        <v>19</v>
      </c>
      <c r="E133" s="15"/>
      <c r="F133" s="69"/>
      <c r="G133" s="72">
        <f>IF(ISNA(VLOOKUP($B133,Atelier1!$B:$Z,G$1,0)),0,VLOOKUP($B133,Atelier1!$B:$Z,G$1,FALSE))</f>
        <v>0</v>
      </c>
      <c r="H133" s="64" t="s">
        <v>251</v>
      </c>
      <c r="I133" s="72" t="str">
        <f>IF(ISNA(VLOOKUP($B133,Atelier2!$C:$Q,I$1,0)),0,VLOOKUP($B133,Atelier2!$C:$Q,I$1,FALSE))</f>
        <v>corinne.lapaix@cheznoo.net;</v>
      </c>
      <c r="J133" s="64"/>
      <c r="K133" s="72">
        <f>IF(ISNA(VLOOKUP($B133,Atelier3!$B:$P,K$1,0)),0,VLOOKUP($B133,Atelier3!$B:$P,K$1,FALSE))</f>
        <v>0</v>
      </c>
      <c r="L133" s="64"/>
      <c r="M133" s="72">
        <f>IF(ISNA(VLOOKUP($B133,Atelier4!$B:$P,M$1,0)),0,VLOOKUP($B133,Atelier4!$B:$P,M$1,FALSE))</f>
        <v>0</v>
      </c>
      <c r="N133" s="69"/>
      <c r="O133" s="78"/>
    </row>
    <row r="134" spans="1:15" hidden="1" x14ac:dyDescent="0.45">
      <c r="A134" s="3" t="s">
        <v>13</v>
      </c>
      <c r="B134" s="3" t="str">
        <f>Tableau118[[#This Row],[Noms ]]&amp;", "&amp;Tableau118[[#This Row],[Prénom ]]</f>
        <v>Nicolas, Sophie</v>
      </c>
      <c r="C134" s="1" t="s">
        <v>16</v>
      </c>
      <c r="D134" s="1" t="s">
        <v>17</v>
      </c>
      <c r="E134" s="15"/>
      <c r="F134" s="69"/>
      <c r="G134" s="72">
        <f>IF(ISNA(VLOOKUP($B134,Atelier1!$B:$Z,G$1,0)),0,VLOOKUP($B134,Atelier1!$B:$Z,G$1,FALSE))</f>
        <v>0</v>
      </c>
      <c r="H134" s="64"/>
      <c r="I134" s="72">
        <f>IF(ISNA(VLOOKUP($B134,Atelier2!$C:$Q,I$1,0)),0,VLOOKUP($B134,Atelier2!$C:$Q,I$1,FALSE))</f>
        <v>0</v>
      </c>
      <c r="J134" s="64"/>
      <c r="K134" s="72">
        <f>IF(ISNA(VLOOKUP($B134,Atelier3!$B:$P,K$1,0)),0,VLOOKUP($B134,Atelier3!$B:$P,K$1,FALSE))</f>
        <v>0</v>
      </c>
      <c r="L134" s="64"/>
      <c r="M134" s="72">
        <f>IF(ISNA(VLOOKUP($B134,Atelier4!$B:$P,M$1,0)),0,VLOOKUP($B134,Atelier4!$B:$P,M$1,FALSE))</f>
        <v>0</v>
      </c>
      <c r="N134" s="69"/>
      <c r="O134" s="78"/>
    </row>
    <row r="135" spans="1:15" ht="14.65" thickBot="1" x14ac:dyDescent="0.5">
      <c r="A135" s="26" t="s">
        <v>20</v>
      </c>
      <c r="B135" s="26" t="str">
        <f>Tableau118[[#This Row],[Noms ]]&amp;", "&amp;Tableau118[[#This Row],[Prénom ]]</f>
        <v>Lebon, Jean-Christophe</v>
      </c>
      <c r="C135" s="27" t="s">
        <v>21</v>
      </c>
      <c r="D135" s="27" t="s">
        <v>22</v>
      </c>
      <c r="E135" s="41"/>
      <c r="F135" s="70"/>
      <c r="G135" s="74">
        <f>IF(ISNA(VLOOKUP($B135,Atelier1!$B:$Z,G$1,0)),0,VLOOKUP($B135,Atelier1!$B:$Z,G$1,FALSE))</f>
        <v>0</v>
      </c>
      <c r="H135" s="67"/>
      <c r="I135" s="74">
        <f>IF(ISNA(VLOOKUP($B135,Atelier2!$C:$Q,I$1,0)),0,VLOOKUP($B135,Atelier2!$C:$Q,I$1,FALSE))</f>
        <v>0</v>
      </c>
      <c r="J135" s="67"/>
      <c r="K135" s="74">
        <f>IF(ISNA(VLOOKUP($B135,Atelier3!$B:$P,K$1,0)),0,VLOOKUP($B135,Atelier3!$B:$P,K$1,FALSE))</f>
        <v>0</v>
      </c>
      <c r="L135" s="67"/>
      <c r="M135" s="74">
        <f>IF(ISNA(VLOOKUP($B135,Atelier4!$B:$P,M$1,0)),0,VLOOKUP($B135,Atelier4!$B:$P,M$1,FALSE))</f>
        <v>0</v>
      </c>
      <c r="N135" s="70" t="s">
        <v>251</v>
      </c>
      <c r="O135" s="79"/>
    </row>
    <row r="136" spans="1:15" s="25" customFormat="1" ht="16.5" thickTop="1" thickBot="1" x14ac:dyDescent="0.55000000000000004">
      <c r="A136" s="29" t="s">
        <v>0</v>
      </c>
      <c r="B136" s="29"/>
      <c r="C136" s="30">
        <f>SUBTOTAL(103,Tableau118[[Noms ]])</f>
        <v>23</v>
      </c>
      <c r="D136" s="30">
        <f>SUBTOTAL(103,Tableau118[[Prénom ]])</f>
        <v>23</v>
      </c>
      <c r="E136" s="42">
        <f>SUBTOTAL(109,Tableau118[Forma-teur])</f>
        <v>1</v>
      </c>
      <c r="F136" s="57">
        <f>SUBTOTAL(103,Tableau118[1- Président])-1</f>
        <v>-1</v>
      </c>
      <c r="G136" s="55">
        <f>SUBTOTAL(109,Tableau118[1-Présent])</f>
        <v>0</v>
      </c>
      <c r="H136" s="57">
        <f>SUBTOTAL(103,Tableau118[2- Secrétaire])-1</f>
        <v>-1</v>
      </c>
      <c r="I136" s="55">
        <f>SUBTOTAL(109,Tableau118[2-Présent])</f>
        <v>0</v>
      </c>
      <c r="J136" s="57">
        <f>SUBTOTAL(103,Tableau118[3- Trésorier])-1</f>
        <v>-1</v>
      </c>
      <c r="K136" s="55">
        <f>SUBTOTAL(109,Tableau118[3-Présent])</f>
        <v>0</v>
      </c>
      <c r="L136" s="57">
        <f>SUBTOTAL(103,Tableau118[4- Animateur])-1</f>
        <v>-1</v>
      </c>
      <c r="M136" s="55">
        <f>SUBTOTAL(109,Tableau118[4-Présent])</f>
        <v>0</v>
      </c>
      <c r="N136" s="57">
        <f>SUBTOTAL(103,Tableau118[5- Protocole])-1</f>
        <v>22</v>
      </c>
      <c r="O136" s="55">
        <f>SUBTOTAL(109,Tableau118[5-Présent])</f>
        <v>0</v>
      </c>
    </row>
    <row r="137" spans="1:15" ht="14.65" thickBot="1" x14ac:dyDescent="0.5">
      <c r="D137" s="6" t="s">
        <v>250</v>
      </c>
      <c r="E137" s="6"/>
      <c r="F137" s="58" t="e">
        <f>Tableau118[[#Totals],[1- Président]]+Tableau118[[#Totals],[2- Secrétaire]]+Tableau118[[#Totals],[3- Trésorier]]+Tableau118[[#Totals],[4- Animateur]]+Tableau118[[#Totals],[5- Protocole]]+#REF!+#REF!</f>
        <v>#REF!</v>
      </c>
      <c r="G137" s="59" t="e">
        <f>Tableau118[[#Totals],[1-Présent]]+Tableau118[[#Totals],[2-Présent]]+Tableau118[[#Totals],[3-Présent]]+Tableau118[[#Totals],[4-Présent]]+Tableau118[[#Totals],[5-Présent]]+#REF!+#REF!</f>
        <v>#REF!</v>
      </c>
    </row>
  </sheetData>
  <mergeCells count="1">
    <mergeCell ref="A2:C2"/>
  </mergeCells>
  <conditionalFormatting sqref="A1:XFD1 A2:D2 F2:XFD2 A3:XFD1048576">
    <cfRule type="cellIs" dxfId="20" priority="1" operator="equal">
      <formula>0</formula>
    </cfRule>
  </conditionalFormatting>
  <printOptions horizontalCentered="1"/>
  <pageMargins left="0.31496062992125984" right="0.15748031496062992" top="0.62992125984251968" bottom="0.35433070866141736" header="0.31496062992125984" footer="0.31496062992125984"/>
  <pageSetup orientation="landscape" r:id="rId1"/>
  <headerFooter>
    <oddHeader>&amp;LDate : &amp;D&amp;CPARTICIPANTS AUX ATELIERS DE FORMATION CONGRÈS DISTRICT U-3&amp;RPage &amp;"-,Gras"&amp;P &amp;"-,Normal"de &amp;"-,Gras"&amp;N</oddHead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CFF01-A7AF-4623-B907-B4BCD2531872}">
  <dimension ref="A1:Q137"/>
  <sheetViews>
    <sheetView workbookViewId="0">
      <pane xSplit="4" ySplit="3" topLeftCell="E5" activePane="bottomRight" state="frozen"/>
      <selection pane="topRight" activeCell="D1" sqref="D1"/>
      <selection pane="bottomLeft" activeCell="A6" sqref="A6"/>
      <selection pane="bottomRight" activeCell="Q5" sqref="Q5:Q30"/>
    </sheetView>
  </sheetViews>
  <sheetFormatPr baseColWidth="10" defaultColWidth="11.3984375" defaultRowHeight="14.25" x14ac:dyDescent="0.45"/>
  <cols>
    <col min="1" max="1" width="22.86328125" customWidth="1"/>
    <col min="2" max="2" width="22.86328125" hidden="1" customWidth="1"/>
    <col min="3" max="3" width="13" bestFit="1" customWidth="1"/>
    <col min="4" max="4" width="13.86328125" customWidth="1"/>
    <col min="5" max="5" width="7.3984375" hidden="1" customWidth="1"/>
    <col min="6" max="6" width="10.86328125" hidden="1" customWidth="1"/>
    <col min="7" max="7" width="8.1328125" hidden="1" customWidth="1"/>
    <col min="8" max="8" width="10.3984375" hidden="1" customWidth="1"/>
    <col min="9" max="9" width="8.3984375" hidden="1" customWidth="1"/>
    <col min="10" max="10" width="10.3984375" hidden="1" customWidth="1"/>
    <col min="11" max="11" width="8.3984375" hidden="1" customWidth="1"/>
    <col min="12" max="12" width="10.265625" hidden="1" customWidth="1"/>
    <col min="13" max="13" width="8.3984375" hidden="1" customWidth="1"/>
    <col min="14" max="14" width="11.265625" hidden="1" customWidth="1"/>
    <col min="15" max="15" width="7.86328125" hidden="1" customWidth="1"/>
    <col min="16" max="16" width="9.1328125" customWidth="1"/>
    <col min="17" max="17" width="8" customWidth="1"/>
  </cols>
  <sheetData>
    <row r="1" spans="1:17" s="33" customFormat="1" ht="14.65" thickBot="1" x14ac:dyDescent="0.5">
      <c r="B1" s="33">
        <v>1</v>
      </c>
      <c r="C1" s="33">
        <f>B1+1</f>
        <v>2</v>
      </c>
      <c r="D1" s="33">
        <f>C1+1</f>
        <v>3</v>
      </c>
      <c r="E1" s="33">
        <f>D1+1</f>
        <v>4</v>
      </c>
      <c r="F1" s="45">
        <f>E1+1</f>
        <v>5</v>
      </c>
      <c r="G1" s="46">
        <f t="shared" ref="G1:H1" si="0">F1+1</f>
        <v>6</v>
      </c>
      <c r="H1" s="33">
        <f t="shared" si="0"/>
        <v>7</v>
      </c>
      <c r="I1" s="33">
        <f>H1+1</f>
        <v>8</v>
      </c>
      <c r="J1" s="33">
        <f t="shared" ref="J1:O1" si="1">I1+1</f>
        <v>9</v>
      </c>
      <c r="K1" s="33">
        <f t="shared" si="1"/>
        <v>10</v>
      </c>
      <c r="L1" s="33">
        <f t="shared" si="1"/>
        <v>11</v>
      </c>
      <c r="M1" s="33">
        <f t="shared" si="1"/>
        <v>12</v>
      </c>
      <c r="N1" s="33">
        <f t="shared" si="1"/>
        <v>13</v>
      </c>
      <c r="O1" s="33">
        <f t="shared" si="1"/>
        <v>14</v>
      </c>
      <c r="P1" s="33">
        <f>Global!P1</f>
        <v>15</v>
      </c>
      <c r="Q1" s="33">
        <f>Global!Q1</f>
        <v>16</v>
      </c>
    </row>
    <row r="2" spans="1:17" s="14" customFormat="1" ht="30.75" customHeight="1" thickBot="1" x14ac:dyDescent="0.5">
      <c r="A2" s="148" t="s">
        <v>256</v>
      </c>
      <c r="B2" s="149"/>
      <c r="C2" s="149"/>
      <c r="D2" s="35" t="s">
        <v>252</v>
      </c>
      <c r="F2" s="22" t="s">
        <v>240</v>
      </c>
      <c r="G2" s="22"/>
      <c r="H2" s="22" t="s">
        <v>241</v>
      </c>
      <c r="I2" s="43"/>
      <c r="J2" s="22" t="s">
        <v>242</v>
      </c>
      <c r="K2" s="22"/>
      <c r="L2" s="22" t="s">
        <v>243</v>
      </c>
      <c r="M2" s="22"/>
      <c r="N2" s="22" t="s">
        <v>244</v>
      </c>
      <c r="O2" s="22"/>
      <c r="P2" s="22" t="s">
        <v>245</v>
      </c>
      <c r="Q2" s="22"/>
    </row>
    <row r="3" spans="1:17" ht="36.75" customHeight="1" thickBot="1" x14ac:dyDescent="0.75">
      <c r="A3" s="17" t="s">
        <v>1</v>
      </c>
      <c r="B3" s="17" t="s">
        <v>249</v>
      </c>
      <c r="C3" s="18" t="s">
        <v>247</v>
      </c>
      <c r="D3" s="19" t="s">
        <v>248</v>
      </c>
      <c r="E3" s="36" t="s">
        <v>257</v>
      </c>
      <c r="F3" s="20" t="s">
        <v>258</v>
      </c>
      <c r="G3" s="20" t="s">
        <v>267</v>
      </c>
      <c r="H3" s="20" t="s">
        <v>259</v>
      </c>
      <c r="I3" s="44" t="s">
        <v>268</v>
      </c>
      <c r="J3" s="20" t="s">
        <v>260</v>
      </c>
      <c r="K3" s="20" t="s">
        <v>269</v>
      </c>
      <c r="L3" s="20" t="s">
        <v>261</v>
      </c>
      <c r="M3" s="20" t="s">
        <v>270</v>
      </c>
      <c r="N3" s="20" t="s">
        <v>262</v>
      </c>
      <c r="O3" s="20" t="s">
        <v>271</v>
      </c>
      <c r="P3" s="20" t="s">
        <v>263</v>
      </c>
      <c r="Q3" s="20" t="s">
        <v>272</v>
      </c>
    </row>
    <row r="4" spans="1:17" hidden="1" x14ac:dyDescent="0.45">
      <c r="A4" s="7" t="s">
        <v>23</v>
      </c>
      <c r="B4" s="7" t="str">
        <f>Tableau119[[#This Row],[Noms ]]&amp;", "&amp;Tableau119[[#This Row],[Prénom ]]</f>
        <v>Arbour, Diane</v>
      </c>
      <c r="C4" s="9" t="s">
        <v>33</v>
      </c>
      <c r="D4" s="9" t="s">
        <v>34</v>
      </c>
      <c r="E4" s="37"/>
      <c r="F4" s="62"/>
      <c r="G4" s="77">
        <f>IF(ISNA(VLOOKUP($B4,Atelier1!$B:$Z,G$1,0)),0,VLOOKUP($B4,Atelier1!$B:$Z,G$1,FALSE))</f>
        <v>0</v>
      </c>
      <c r="H4" s="66"/>
      <c r="I4" s="77">
        <f>IF(ISNA(VLOOKUP($B4,Atelier2!$C:$Q,I$1,0)),0,VLOOKUP($B4,Atelier2!$C:$Q,I$1,FALSE))</f>
        <v>0</v>
      </c>
      <c r="J4" s="66"/>
      <c r="K4" s="77">
        <f>IF(ISNA(VLOOKUP($B4,Atelier3!$B:$P,K$1,0)),0,VLOOKUP($B4,Atelier3!$B:$P,K$1,FALSE))</f>
        <v>0</v>
      </c>
      <c r="L4" s="66" t="s">
        <v>251</v>
      </c>
      <c r="M4" s="77">
        <f>IF(ISNA(VLOOKUP($B4,Atelier4!$B:$P,M$1,0)),0,VLOOKUP($B4,Atelier4!$B:$P,M$1,FALSE))</f>
        <v>0</v>
      </c>
      <c r="N4" s="66"/>
      <c r="O4" s="77">
        <f>IF(ISNA(VLOOKUP($B4,Atelier5!$B:$P,O$1,0)),0,VLOOKUP($B4,Atelier5!$B:$P,O$1,FALSE))</f>
        <v>0</v>
      </c>
      <c r="P4" s="66"/>
      <c r="Q4" s="77"/>
    </row>
    <row r="5" spans="1:17" x14ac:dyDescent="0.45">
      <c r="A5" s="3" t="s">
        <v>23</v>
      </c>
      <c r="B5" s="3" t="str">
        <f>Tableau119[[#This Row],[Noms ]]&amp;", "&amp;Tableau119[[#This Row],[Prénom ]]</f>
        <v>Boulianne, Marian</v>
      </c>
      <c r="C5" s="1" t="s">
        <v>31</v>
      </c>
      <c r="D5" s="1" t="s">
        <v>32</v>
      </c>
      <c r="E5" s="15"/>
      <c r="F5" s="63"/>
      <c r="G5" s="78">
        <f>IF(ISNA(VLOOKUP($B5,Atelier1!$B:$Z,G$1,0)),0,VLOOKUP($B5,Atelier1!$B:$Z,G$1,FALSE))</f>
        <v>0</v>
      </c>
      <c r="H5" s="64"/>
      <c r="I5" s="78">
        <f>IF(ISNA(VLOOKUP($B5,Atelier2!$C:$Q,I$1,0)),0,VLOOKUP($B5,Atelier2!$C:$Q,I$1,FALSE))</f>
        <v>0</v>
      </c>
      <c r="J5" s="64"/>
      <c r="K5" s="78">
        <f>IF(ISNA(VLOOKUP($B5,Atelier3!$B:$P,K$1,0)),0,VLOOKUP($B5,Atelier3!$B:$P,K$1,FALSE))</f>
        <v>0</v>
      </c>
      <c r="L5" s="64"/>
      <c r="M5" s="78">
        <f>IF(ISNA(VLOOKUP($B5,Atelier4!$B:$P,M$1,0)),0,VLOOKUP($B5,Atelier4!$B:$P,M$1,FALSE))</f>
        <v>0</v>
      </c>
      <c r="N5" s="64"/>
      <c r="O5" s="78">
        <f>IF(ISNA(VLOOKUP($B5,Atelier5!$B:$P,O$1,0)),0,VLOOKUP($B5,Atelier5!$B:$P,O$1,FALSE))</f>
        <v>0</v>
      </c>
      <c r="P5" s="64" t="s">
        <v>251</v>
      </c>
      <c r="Q5" s="78"/>
    </row>
    <row r="6" spans="1:17" hidden="1" x14ac:dyDescent="0.45">
      <c r="A6" s="3" t="s">
        <v>23</v>
      </c>
      <c r="B6" s="3" t="str">
        <f>Tableau119[[#This Row],[Noms ]]&amp;", "&amp;Tableau119[[#This Row],[Prénom ]]</f>
        <v>Gagné, M.-Paul</v>
      </c>
      <c r="C6" s="1" t="s">
        <v>29</v>
      </c>
      <c r="D6" s="1" t="s">
        <v>30</v>
      </c>
      <c r="E6" s="15"/>
      <c r="F6" s="63"/>
      <c r="G6" s="78">
        <f>IF(ISNA(VLOOKUP($B6,Atelier1!$B:$Z,G$1,0)),0,VLOOKUP($B6,Atelier1!$B:$Z,G$1,FALSE))</f>
        <v>0</v>
      </c>
      <c r="H6" s="64"/>
      <c r="I6" s="78">
        <f>IF(ISNA(VLOOKUP($B6,Atelier2!$C:$Q,I$1,0)),0,VLOOKUP($B6,Atelier2!$C:$Q,I$1,FALSE))</f>
        <v>0</v>
      </c>
      <c r="J6" s="64"/>
      <c r="K6" s="78">
        <f>IF(ISNA(VLOOKUP($B6,Atelier3!$B:$P,K$1,0)),0,VLOOKUP($B6,Atelier3!$B:$P,K$1,FALSE))</f>
        <v>0</v>
      </c>
      <c r="L6" s="64"/>
      <c r="M6" s="78">
        <f>IF(ISNA(VLOOKUP($B6,Atelier4!$B:$P,M$1,0)),0,VLOOKUP($B6,Atelier4!$B:$P,M$1,FALSE))</f>
        <v>0</v>
      </c>
      <c r="N6" s="64"/>
      <c r="O6" s="78">
        <f>IF(ISNA(VLOOKUP($B6,Atelier5!$B:$P,O$1,0)),0,VLOOKUP($B6,Atelier5!$B:$P,O$1,FALSE))</f>
        <v>0</v>
      </c>
      <c r="P6" s="64"/>
      <c r="Q6" s="78"/>
    </row>
    <row r="7" spans="1:17" hidden="1" x14ac:dyDescent="0.45">
      <c r="A7" s="3" t="s">
        <v>23</v>
      </c>
      <c r="B7" s="3" t="str">
        <f>Tableau119[[#This Row],[Noms ]]&amp;", "&amp;Tableau119[[#This Row],[Prénom ]]</f>
        <v>Girard, Serge</v>
      </c>
      <c r="C7" s="1" t="s">
        <v>24</v>
      </c>
      <c r="D7" s="1" t="s">
        <v>25</v>
      </c>
      <c r="E7" s="15"/>
      <c r="F7" s="68" t="s">
        <v>251</v>
      </c>
      <c r="G7" s="77">
        <f>IF(ISNA(VLOOKUP($B7,Atelier1!$B:$Z,G$1,0)),0,VLOOKUP($B7,Atelier1!$B:$Z,G$1,FALSE))</f>
        <v>0</v>
      </c>
      <c r="H7" s="64"/>
      <c r="I7" s="77">
        <f>IF(ISNA(VLOOKUP($B7,Atelier2!$C:$Q,I$1,0)),0,VLOOKUP($B7,Atelier2!$C:$Q,I$1,FALSE))</f>
        <v>0</v>
      </c>
      <c r="J7" s="64"/>
      <c r="K7" s="77">
        <f>IF(ISNA(VLOOKUP($B7,Atelier3!$B:$P,K$1,0)),0,VLOOKUP($B7,Atelier3!$B:$P,K$1,FALSE))</f>
        <v>0</v>
      </c>
      <c r="L7" s="64"/>
      <c r="M7" s="77">
        <f>IF(ISNA(VLOOKUP($B7,Atelier4!$B:$P,M$1,0)),0,VLOOKUP($B7,Atelier4!$B:$P,M$1,FALSE))</f>
        <v>0</v>
      </c>
      <c r="N7" s="64"/>
      <c r="O7" s="77">
        <f>IF(ISNA(VLOOKUP($B7,Atelier5!$B:$P,O$1,0)),0,VLOOKUP($B7,Atelier5!$B:$P,O$1,FALSE))</f>
        <v>0</v>
      </c>
      <c r="P7" s="64"/>
      <c r="Q7" s="77"/>
    </row>
    <row r="8" spans="1:17" hidden="1" x14ac:dyDescent="0.45">
      <c r="A8" s="3" t="s">
        <v>23</v>
      </c>
      <c r="B8" s="3" t="str">
        <f>Tableau119[[#This Row],[Noms ]]&amp;", "&amp;Tableau119[[#This Row],[Prénom ]]</f>
        <v>Guénette , André</v>
      </c>
      <c r="C8" s="1" t="s">
        <v>28</v>
      </c>
      <c r="D8" s="1" t="s">
        <v>7</v>
      </c>
      <c r="E8" s="15"/>
      <c r="F8" s="69"/>
      <c r="G8" s="78">
        <f>IF(ISNA(VLOOKUP($B8,Atelier1!$B:$Z,G$1,0)),0,VLOOKUP($B8,Atelier1!$B:$Z,G$1,FALSE))</f>
        <v>0</v>
      </c>
      <c r="H8" s="64"/>
      <c r="I8" s="78">
        <f>IF(ISNA(VLOOKUP($B8,Atelier2!$C:$Q,I$1,0)),0,VLOOKUP($B8,Atelier2!$C:$Q,I$1,FALSE))</f>
        <v>0</v>
      </c>
      <c r="J8" s="64" t="s">
        <v>251</v>
      </c>
      <c r="K8" s="78">
        <f>IF(ISNA(VLOOKUP($B8,Atelier3!$B:$P,K$1,0)),0,VLOOKUP($B8,Atelier3!$B:$P,K$1,FALSE))</f>
        <v>0</v>
      </c>
      <c r="L8" s="64"/>
      <c r="M8" s="78">
        <f>IF(ISNA(VLOOKUP($B8,Atelier4!$B:$P,M$1,0)),0,VLOOKUP($B8,Atelier4!$B:$P,M$1,FALSE))</f>
        <v>0</v>
      </c>
      <c r="N8" s="64"/>
      <c r="O8" s="78">
        <f>IF(ISNA(VLOOKUP($B8,Atelier5!$B:$P,O$1,0)),0,VLOOKUP($B8,Atelier5!$B:$P,O$1,FALSE))</f>
        <v>0</v>
      </c>
      <c r="P8" s="64"/>
      <c r="Q8" s="78"/>
    </row>
    <row r="9" spans="1:17" hidden="1" x14ac:dyDescent="0.45">
      <c r="A9" s="3" t="s">
        <v>23</v>
      </c>
      <c r="B9" s="3" t="str">
        <f>Tableau119[[#This Row],[Noms ]]&amp;", "&amp;Tableau119[[#This Row],[Prénom ]]</f>
        <v>Lapierre, Michel</v>
      </c>
      <c r="C9" s="1" t="s">
        <v>26</v>
      </c>
      <c r="D9" s="1" t="s">
        <v>27</v>
      </c>
      <c r="E9" s="15"/>
      <c r="F9" s="69"/>
      <c r="G9" s="78">
        <f>IF(ISNA(VLOOKUP($B9,Atelier1!$B:$Z,G$1,0)),0,VLOOKUP($B9,Atelier1!$B:$Z,G$1,FALSE))</f>
        <v>0</v>
      </c>
      <c r="H9" s="64" t="s">
        <v>251</v>
      </c>
      <c r="I9" s="78" t="str">
        <f>IF(ISNA(VLOOKUP($B9,Atelier2!$C:$Q,I$1,0)),0,VLOOKUP($B9,Atelier2!$C:$Q,I$1,FALSE))</f>
        <v>michel.lap@globetrotter.net;</v>
      </c>
      <c r="J9" s="64"/>
      <c r="K9" s="78">
        <f>IF(ISNA(VLOOKUP($B9,Atelier3!$B:$P,K$1,0)),0,VLOOKUP($B9,Atelier3!$B:$P,K$1,FALSE))</f>
        <v>0</v>
      </c>
      <c r="L9" s="64"/>
      <c r="M9" s="78">
        <f>IF(ISNA(VLOOKUP($B9,Atelier4!$B:$P,M$1,0)),0,VLOOKUP($B9,Atelier4!$B:$P,M$1,FALSE))</f>
        <v>0</v>
      </c>
      <c r="N9" s="64"/>
      <c r="O9" s="78">
        <f>IF(ISNA(VLOOKUP($B9,Atelier5!$B:$P,O$1,0)),0,VLOOKUP($B9,Atelier5!$B:$P,O$1,FALSE))</f>
        <v>0</v>
      </c>
      <c r="P9" s="64"/>
      <c r="Q9" s="78"/>
    </row>
    <row r="10" spans="1:17" hidden="1" x14ac:dyDescent="0.45">
      <c r="A10" s="3" t="s">
        <v>147</v>
      </c>
      <c r="B10" s="3" t="str">
        <f>Tableau119[[#This Row],[Noms ]]&amp;", "&amp;Tableau119[[#This Row],[Prénom ]]</f>
        <v>Barabe, Francis</v>
      </c>
      <c r="C10" s="1" t="s">
        <v>154</v>
      </c>
      <c r="D10" s="1" t="s">
        <v>155</v>
      </c>
      <c r="E10" s="15"/>
      <c r="F10" s="69"/>
      <c r="G10" s="78">
        <f>IF(ISNA(VLOOKUP($B10,Atelier1!$B:$Z,G$1,0)),0,VLOOKUP($B10,Atelier1!$B:$Z,G$1,FALSE))</f>
        <v>0</v>
      </c>
      <c r="H10" s="64"/>
      <c r="I10" s="78">
        <f>IF(ISNA(VLOOKUP($B10,Atelier2!$C:$Q,I$1,0)),0,VLOOKUP($B10,Atelier2!$C:$Q,I$1,FALSE))</f>
        <v>0</v>
      </c>
      <c r="J10" s="64"/>
      <c r="K10" s="78">
        <f>IF(ISNA(VLOOKUP($B10,Atelier3!$B:$P,K$1,0)),0,VLOOKUP($B10,Atelier3!$B:$P,K$1,FALSE))</f>
        <v>0</v>
      </c>
      <c r="L10" s="64" t="s">
        <v>251</v>
      </c>
      <c r="M10" s="78">
        <f>IF(ISNA(VLOOKUP($B10,Atelier4!$B:$P,M$1,0)),0,VLOOKUP($B10,Atelier4!$B:$P,M$1,FALSE))</f>
        <v>0</v>
      </c>
      <c r="N10" s="64"/>
      <c r="O10" s="78">
        <f>IF(ISNA(VLOOKUP($B10,Atelier5!$B:$P,O$1,0)),0,VLOOKUP($B10,Atelier5!$B:$P,O$1,FALSE))</f>
        <v>0</v>
      </c>
      <c r="P10" s="64"/>
      <c r="Q10" s="78"/>
    </row>
    <row r="11" spans="1:17" hidden="1" x14ac:dyDescent="0.45">
      <c r="A11" s="3" t="s">
        <v>147</v>
      </c>
      <c r="B11" s="3" t="str">
        <f>Tableau119[[#This Row],[Noms ]]&amp;", "&amp;Tableau119[[#This Row],[Prénom ]]</f>
        <v>Bond, Carole</v>
      </c>
      <c r="C11" s="1" t="s">
        <v>150</v>
      </c>
      <c r="D11" s="1" t="s">
        <v>151</v>
      </c>
      <c r="E11" s="15"/>
      <c r="F11" s="69" t="s">
        <v>251</v>
      </c>
      <c r="G11" s="78">
        <f>IF(ISNA(VLOOKUP($B11,Atelier1!$B:$Z,G$1,0)),0,VLOOKUP($B11,Atelier1!$B:$Z,G$1,FALSE))</f>
        <v>0</v>
      </c>
      <c r="H11" s="64"/>
      <c r="I11" s="78">
        <f>IF(ISNA(VLOOKUP($B11,Atelier2!$C:$Q,I$1,0)),0,VLOOKUP($B11,Atelier2!$C:$Q,I$1,FALSE))</f>
        <v>0</v>
      </c>
      <c r="J11" s="64"/>
      <c r="K11" s="78">
        <f>IF(ISNA(VLOOKUP($B11,Atelier3!$B:$P,K$1,0)),0,VLOOKUP($B11,Atelier3!$B:$P,K$1,FALSE))</f>
        <v>0</v>
      </c>
      <c r="L11" s="64"/>
      <c r="M11" s="78">
        <f>IF(ISNA(VLOOKUP($B11,Atelier4!$B:$P,M$1,0)),0,VLOOKUP($B11,Atelier4!$B:$P,M$1,FALSE))</f>
        <v>0</v>
      </c>
      <c r="N11" s="64"/>
      <c r="O11" s="78">
        <f>IF(ISNA(VLOOKUP($B11,Atelier5!$B:$P,O$1,0)),0,VLOOKUP($B11,Atelier5!$B:$P,O$1,FALSE))</f>
        <v>0</v>
      </c>
      <c r="P11" s="64"/>
      <c r="Q11" s="78"/>
    </row>
    <row r="12" spans="1:17" hidden="1" x14ac:dyDescent="0.45">
      <c r="A12" s="3" t="s">
        <v>147</v>
      </c>
      <c r="B12" s="3" t="str">
        <f>Tableau119[[#This Row],[Noms ]]&amp;", "&amp;Tableau119[[#This Row],[Prénom ]]</f>
        <v>Lafontaine, Chantal</v>
      </c>
      <c r="C12" s="1" t="s">
        <v>152</v>
      </c>
      <c r="D12" s="1" t="s">
        <v>153</v>
      </c>
      <c r="E12" s="15"/>
      <c r="F12" s="69"/>
      <c r="G12" s="78">
        <f>IF(ISNA(VLOOKUP($B12,Atelier1!$B:$Z,G$1,0)),0,VLOOKUP($B12,Atelier1!$B:$Z,G$1,FALSE))</f>
        <v>0</v>
      </c>
      <c r="H12" s="64"/>
      <c r="I12" s="78">
        <f>IF(ISNA(VLOOKUP($B12,Atelier2!$C:$Q,I$1,0)),0,VLOOKUP($B12,Atelier2!$C:$Q,I$1,FALSE))</f>
        <v>0</v>
      </c>
      <c r="J12" s="64"/>
      <c r="K12" s="78">
        <f>IF(ISNA(VLOOKUP($B12,Atelier3!$B:$P,K$1,0)),0,VLOOKUP($B12,Atelier3!$B:$P,K$1,FALSE))</f>
        <v>0</v>
      </c>
      <c r="L12" s="64"/>
      <c r="M12" s="78">
        <f>IF(ISNA(VLOOKUP($B12,Atelier4!$B:$P,M$1,0)),0,VLOOKUP($B12,Atelier4!$B:$P,M$1,FALSE))</f>
        <v>0</v>
      </c>
      <c r="N12" s="69" t="s">
        <v>251</v>
      </c>
      <c r="O12" s="78">
        <f>IF(ISNA(VLOOKUP($B12,Atelier5!$B:$P,O$1,0)),0,VLOOKUP($B12,Atelier5!$B:$P,O$1,FALSE))</f>
        <v>0</v>
      </c>
      <c r="P12" s="64"/>
      <c r="Q12" s="78"/>
    </row>
    <row r="13" spans="1:17" x14ac:dyDescent="0.45">
      <c r="A13" s="3" t="s">
        <v>147</v>
      </c>
      <c r="B13" s="3" t="str">
        <f>Tableau119[[#This Row],[Noms ]]&amp;", "&amp;Tableau119[[#This Row],[Prénom ]]</f>
        <v>Landry, Jean-François</v>
      </c>
      <c r="C13" s="1" t="s">
        <v>106</v>
      </c>
      <c r="D13" s="1" t="s">
        <v>149</v>
      </c>
      <c r="E13" s="15"/>
      <c r="F13" s="69"/>
      <c r="G13" s="78">
        <f>IF(ISNA(VLOOKUP($B13,Atelier1!$B:$Z,G$1,0)),0,VLOOKUP($B13,Atelier1!$B:$Z,G$1,FALSE))</f>
        <v>0</v>
      </c>
      <c r="H13" s="64"/>
      <c r="I13" s="78">
        <f>IF(ISNA(VLOOKUP($B13,Atelier2!$C:$Q,I$1,0)),0,VLOOKUP($B13,Atelier2!$C:$Q,I$1,FALSE))</f>
        <v>0</v>
      </c>
      <c r="J13" s="64"/>
      <c r="K13" s="78">
        <f>IF(ISNA(VLOOKUP($B13,Atelier3!$B:$P,K$1,0)),0,VLOOKUP($B13,Atelier3!$B:$P,K$1,FALSE))</f>
        <v>0</v>
      </c>
      <c r="L13" s="64"/>
      <c r="M13" s="78">
        <f>IF(ISNA(VLOOKUP($B13,Atelier4!$B:$P,M$1,0)),0,VLOOKUP($B13,Atelier4!$B:$P,M$1,FALSE))</f>
        <v>0</v>
      </c>
      <c r="N13" s="69"/>
      <c r="O13" s="78">
        <f>IF(ISNA(VLOOKUP($B13,Atelier5!$B:$P,O$1,0)),0,VLOOKUP($B13,Atelier5!$B:$P,O$1,FALSE))</f>
        <v>0</v>
      </c>
      <c r="P13" s="64" t="s">
        <v>251</v>
      </c>
      <c r="Q13" s="78"/>
    </row>
    <row r="14" spans="1:17" hidden="1" x14ac:dyDescent="0.45">
      <c r="A14" s="3" t="s">
        <v>147</v>
      </c>
      <c r="B14" s="3" t="str">
        <f>Tableau119[[#This Row],[Noms ]]&amp;", "&amp;Tableau119[[#This Row],[Prénom ]]</f>
        <v>Murray, Simon</v>
      </c>
      <c r="C14" s="1" t="s">
        <v>156</v>
      </c>
      <c r="D14" s="1" t="s">
        <v>157</v>
      </c>
      <c r="E14" s="15"/>
      <c r="F14" s="69"/>
      <c r="G14" s="78">
        <f>IF(ISNA(VLOOKUP($B14,Atelier1!$B:$Z,G$1,0)),0,VLOOKUP($B14,Atelier1!$B:$Z,G$1,FALSE))</f>
        <v>0</v>
      </c>
      <c r="H14" s="64"/>
      <c r="I14" s="78">
        <f>IF(ISNA(VLOOKUP($B14,Atelier2!$C:$Q,I$1,0)),0,VLOOKUP($B14,Atelier2!$C:$Q,I$1,FALSE))</f>
        <v>0</v>
      </c>
      <c r="J14" s="64"/>
      <c r="K14" s="78">
        <f>IF(ISNA(VLOOKUP($B14,Atelier3!$B:$P,K$1,0)),0,VLOOKUP($B14,Atelier3!$B:$P,K$1,FALSE))</f>
        <v>0</v>
      </c>
      <c r="L14" s="64"/>
      <c r="M14" s="78">
        <f>IF(ISNA(VLOOKUP($B14,Atelier4!$B:$P,M$1,0)),0,VLOOKUP($B14,Atelier4!$B:$P,M$1,FALSE))</f>
        <v>0</v>
      </c>
      <c r="N14" s="69" t="s">
        <v>251</v>
      </c>
      <c r="O14" s="78">
        <f>IF(ISNA(VLOOKUP($B14,Atelier5!$B:$P,O$1,0)),0,VLOOKUP($B14,Atelier5!$B:$P,O$1,FALSE))</f>
        <v>0</v>
      </c>
      <c r="P14" s="64"/>
      <c r="Q14" s="78"/>
    </row>
    <row r="15" spans="1:17" hidden="1" x14ac:dyDescent="0.45">
      <c r="A15" s="3" t="s">
        <v>147</v>
      </c>
      <c r="B15" s="3" t="str">
        <f>Tableau119[[#This Row],[Noms ]]&amp;", "&amp;Tableau119[[#This Row],[Prénom ]]</f>
        <v>Raymond, Michel</v>
      </c>
      <c r="C15" s="1" t="s">
        <v>148</v>
      </c>
      <c r="D15" s="1" t="s">
        <v>27</v>
      </c>
      <c r="E15" s="15"/>
      <c r="F15" s="69"/>
      <c r="G15" s="78">
        <f>IF(ISNA(VLOOKUP($B15,Atelier1!$B:$Z,G$1,0)),0,VLOOKUP($B15,Atelier1!$B:$Z,G$1,FALSE))</f>
        <v>0</v>
      </c>
      <c r="H15" s="64" t="s">
        <v>251</v>
      </c>
      <c r="I15" s="78" t="str">
        <f>IF(ISNA(VLOOKUP($B15,Atelier2!$C:$Q,I$1,0)),0,VLOOKUP($B15,Atelier2!$C:$Q,I$1,FALSE))</f>
        <v>mraymond@boulonsmanic.com;</v>
      </c>
      <c r="J15" s="64"/>
      <c r="K15" s="78">
        <f>IF(ISNA(VLOOKUP($B15,Atelier3!$B:$P,K$1,0)),0,VLOOKUP($B15,Atelier3!$B:$P,K$1,FALSE))</f>
        <v>0</v>
      </c>
      <c r="L15" s="64"/>
      <c r="M15" s="78">
        <f>IF(ISNA(VLOOKUP($B15,Atelier4!$B:$P,M$1,0)),0,VLOOKUP($B15,Atelier4!$B:$P,M$1,FALSE))</f>
        <v>0</v>
      </c>
      <c r="N15" s="69"/>
      <c r="O15" s="78">
        <f>IF(ISNA(VLOOKUP($B15,Atelier5!$B:$P,O$1,0)),0,VLOOKUP($B15,Atelier5!$B:$P,O$1,FALSE))</f>
        <v>0</v>
      </c>
      <c r="P15" s="64"/>
      <c r="Q15" s="78"/>
    </row>
    <row r="16" spans="1:17" x14ac:dyDescent="0.45">
      <c r="A16" s="3" t="s">
        <v>82</v>
      </c>
      <c r="B16" s="3" t="str">
        <f>Tableau119[[#This Row],[Noms ]]&amp;", "&amp;Tableau119[[#This Row],[Prénom ]]</f>
        <v>Arseneau, Gaston</v>
      </c>
      <c r="C16" s="1" t="s">
        <v>93</v>
      </c>
      <c r="D16" s="1" t="s">
        <v>94</v>
      </c>
      <c r="E16" s="15"/>
      <c r="F16" s="69"/>
      <c r="G16" s="78">
        <f>IF(ISNA(VLOOKUP($B16,Atelier1!$B:$Z,G$1,0)),0,VLOOKUP($B16,Atelier1!$B:$Z,G$1,FALSE))</f>
        <v>0</v>
      </c>
      <c r="H16" s="64"/>
      <c r="I16" s="78">
        <f>IF(ISNA(VLOOKUP($B16,Atelier2!$C:$Q,I$1,0)),0,VLOOKUP($B16,Atelier2!$C:$Q,I$1,FALSE))</f>
        <v>0</v>
      </c>
      <c r="J16" s="64"/>
      <c r="K16" s="78">
        <f>IF(ISNA(VLOOKUP($B16,Atelier3!$B:$P,K$1,0)),0,VLOOKUP($B16,Atelier3!$B:$P,K$1,FALSE))</f>
        <v>0</v>
      </c>
      <c r="L16" s="64"/>
      <c r="M16" s="78">
        <f>IF(ISNA(VLOOKUP($B16,Atelier4!$B:$P,M$1,0)),0,VLOOKUP($B16,Atelier4!$B:$P,M$1,FALSE))</f>
        <v>0</v>
      </c>
      <c r="N16" s="69"/>
      <c r="O16" s="78">
        <f>IF(ISNA(VLOOKUP($B16,Atelier5!$B:$P,O$1,0)),0,VLOOKUP($B16,Atelier5!$B:$P,O$1,FALSE))</f>
        <v>0</v>
      </c>
      <c r="P16" s="64" t="s">
        <v>251</v>
      </c>
      <c r="Q16" s="78"/>
    </row>
    <row r="17" spans="1:17" hidden="1" x14ac:dyDescent="0.45">
      <c r="A17" s="3" t="s">
        <v>82</v>
      </c>
      <c r="B17" s="3" t="str">
        <f>Tableau119[[#This Row],[Noms ]]&amp;", "&amp;Tableau119[[#This Row],[Prénom ]]</f>
        <v>Bourque, Huguette</v>
      </c>
      <c r="C17" s="1" t="s">
        <v>92</v>
      </c>
      <c r="D17" s="1" t="s">
        <v>53</v>
      </c>
      <c r="E17" s="15"/>
      <c r="F17" s="69"/>
      <c r="G17" s="78">
        <f>IF(ISNA(VLOOKUP($B17,Atelier1!$B:$Z,G$1,0)),0,VLOOKUP($B17,Atelier1!$B:$Z,G$1,FALSE))</f>
        <v>0</v>
      </c>
      <c r="H17" s="64"/>
      <c r="I17" s="78">
        <f>IF(ISNA(VLOOKUP($B17,Atelier2!$C:$Q,I$1,0)),0,VLOOKUP($B17,Atelier2!$C:$Q,I$1,FALSE))</f>
        <v>0</v>
      </c>
      <c r="J17" s="64"/>
      <c r="K17" s="78">
        <f>IF(ISNA(VLOOKUP($B17,Atelier3!$B:$P,K$1,0)),0,VLOOKUP($B17,Atelier3!$B:$P,K$1,FALSE))</f>
        <v>0</v>
      </c>
      <c r="L17" s="64"/>
      <c r="M17" s="78">
        <f>IF(ISNA(VLOOKUP($B17,Atelier4!$B:$P,M$1,0)),0,VLOOKUP($B17,Atelier4!$B:$P,M$1,FALSE))</f>
        <v>0</v>
      </c>
      <c r="N17" s="69" t="s">
        <v>251</v>
      </c>
      <c r="O17" s="78">
        <f>IF(ISNA(VLOOKUP($B17,Atelier5!$B:$P,O$1,0)),0,VLOOKUP($B17,Atelier5!$B:$P,O$1,FALSE))</f>
        <v>0</v>
      </c>
      <c r="P17" s="64"/>
      <c r="Q17" s="78"/>
    </row>
    <row r="18" spans="1:17" hidden="1" x14ac:dyDescent="0.45">
      <c r="A18" s="3" t="s">
        <v>82</v>
      </c>
      <c r="B18" s="3" t="str">
        <f>Tableau119[[#This Row],[Noms ]]&amp;", "&amp;Tableau119[[#This Row],[Prénom ]]</f>
        <v>Desjardins, Edmond</v>
      </c>
      <c r="C18" s="1" t="s">
        <v>88</v>
      </c>
      <c r="D18" s="1" t="s">
        <v>89</v>
      </c>
      <c r="E18" s="15"/>
      <c r="F18" s="69"/>
      <c r="G18" s="78">
        <f>IF(ISNA(VLOOKUP($B18,Atelier1!$B:$Z,G$1,0)),0,VLOOKUP($B18,Atelier1!$B:$Z,G$1,FALSE))</f>
        <v>0</v>
      </c>
      <c r="H18" s="64"/>
      <c r="I18" s="78">
        <f>IF(ISNA(VLOOKUP($B18,Atelier2!$C:$Q,I$1,0)),0,VLOOKUP($B18,Atelier2!$C:$Q,I$1,FALSE))</f>
        <v>0</v>
      </c>
      <c r="J18" s="64" t="s">
        <v>251</v>
      </c>
      <c r="K18" s="78">
        <f>IF(ISNA(VLOOKUP($B18,Atelier3!$B:$P,K$1,0)),0,VLOOKUP($B18,Atelier3!$B:$P,K$1,FALSE))</f>
        <v>0</v>
      </c>
      <c r="L18" s="64"/>
      <c r="M18" s="78">
        <f>IF(ISNA(VLOOKUP($B18,Atelier4!$B:$P,M$1,0)),0,VLOOKUP($B18,Atelier4!$B:$P,M$1,FALSE))</f>
        <v>0</v>
      </c>
      <c r="N18" s="69"/>
      <c r="O18" s="78">
        <f>IF(ISNA(VLOOKUP($B18,Atelier5!$B:$P,O$1,0)),0,VLOOKUP($B18,Atelier5!$B:$P,O$1,FALSE))</f>
        <v>0</v>
      </c>
      <c r="P18" s="64"/>
      <c r="Q18" s="78"/>
    </row>
    <row r="19" spans="1:17" hidden="1" x14ac:dyDescent="0.45">
      <c r="A19" s="3" t="s">
        <v>82</v>
      </c>
      <c r="B19" s="3" t="str">
        <f>Tableau119[[#This Row],[Noms ]]&amp;", "&amp;Tableau119[[#This Row],[Prénom ]]</f>
        <v>Fraser, Vincent</v>
      </c>
      <c r="C19" s="1" t="s">
        <v>90</v>
      </c>
      <c r="D19" s="1" t="s">
        <v>91</v>
      </c>
      <c r="E19" s="15"/>
      <c r="F19" s="69"/>
      <c r="G19" s="78">
        <f>IF(ISNA(VLOOKUP($B19,Atelier1!$B:$Z,G$1,0)),0,VLOOKUP($B19,Atelier1!$B:$Z,G$1,FALSE))</f>
        <v>0</v>
      </c>
      <c r="H19" s="64"/>
      <c r="I19" s="78">
        <f>IF(ISNA(VLOOKUP($B19,Atelier2!$C:$Q,I$1,0)),0,VLOOKUP($B19,Atelier2!$C:$Q,I$1,FALSE))</f>
        <v>0</v>
      </c>
      <c r="J19" s="64"/>
      <c r="K19" s="78">
        <f>IF(ISNA(VLOOKUP($B19,Atelier3!$B:$P,K$1,0)),0,VLOOKUP($B19,Atelier3!$B:$P,K$1,FALSE))</f>
        <v>0</v>
      </c>
      <c r="L19" s="64" t="s">
        <v>251</v>
      </c>
      <c r="M19" s="78">
        <f>IF(ISNA(VLOOKUP($B19,Atelier4!$B:$P,M$1,0)),0,VLOOKUP($B19,Atelier4!$B:$P,M$1,FALSE))</f>
        <v>0</v>
      </c>
      <c r="N19" s="69"/>
      <c r="O19" s="78">
        <f>IF(ISNA(VLOOKUP($B19,Atelier5!$B:$P,O$1,0)),0,VLOOKUP($B19,Atelier5!$B:$P,O$1,FALSE))</f>
        <v>0</v>
      </c>
      <c r="P19" s="64"/>
      <c r="Q19" s="78"/>
    </row>
    <row r="20" spans="1:17" hidden="1" x14ac:dyDescent="0.45">
      <c r="A20" s="3" t="s">
        <v>82</v>
      </c>
      <c r="B20" s="3" t="str">
        <f>Tableau119[[#This Row],[Noms ]]&amp;", "&amp;Tableau119[[#This Row],[Prénom ]]</f>
        <v>Hins, Huguette</v>
      </c>
      <c r="C20" s="1" t="s">
        <v>87</v>
      </c>
      <c r="D20" s="1" t="s">
        <v>53</v>
      </c>
      <c r="E20" s="15"/>
      <c r="F20" s="69"/>
      <c r="G20" s="78">
        <f>IF(ISNA(VLOOKUP($B20,Atelier1!$B:$Z,G$1,0)),0,VLOOKUP($B20,Atelier1!$B:$Z,G$1,FALSE))</f>
        <v>0</v>
      </c>
      <c r="H20" s="64" t="s">
        <v>251</v>
      </c>
      <c r="I20" s="78" t="str">
        <f>IF(ISNA(VLOOKUP($B20,Atelier2!$C:$Q,I$1,0)),0,VLOOKUP($B20,Atelier2!$C:$Q,I$1,FALSE))</f>
        <v>hhins@telus.net;</v>
      </c>
      <c r="J20" s="64"/>
      <c r="K20" s="78">
        <f>IF(ISNA(VLOOKUP($B20,Atelier3!$B:$P,K$1,0)),0,VLOOKUP($B20,Atelier3!$B:$P,K$1,FALSE))</f>
        <v>0</v>
      </c>
      <c r="L20" s="64"/>
      <c r="M20" s="78">
        <f>IF(ISNA(VLOOKUP($B20,Atelier4!$B:$P,M$1,0)),0,VLOOKUP($B20,Atelier4!$B:$P,M$1,FALSE))</f>
        <v>0</v>
      </c>
      <c r="N20" s="69"/>
      <c r="O20" s="78">
        <f>IF(ISNA(VLOOKUP($B20,Atelier5!$B:$P,O$1,0)),0,VLOOKUP($B20,Atelier5!$B:$P,O$1,FALSE))</f>
        <v>0</v>
      </c>
      <c r="P20" s="64"/>
      <c r="Q20" s="78"/>
    </row>
    <row r="21" spans="1:17" hidden="1" x14ac:dyDescent="0.45">
      <c r="A21" s="3" t="s">
        <v>82</v>
      </c>
      <c r="B21" s="3" t="str">
        <f>Tableau119[[#This Row],[Noms ]]&amp;", "&amp;Tableau119[[#This Row],[Prénom ]]</f>
        <v>Lavoie, Micheline</v>
      </c>
      <c r="C21" s="1" t="s">
        <v>85</v>
      </c>
      <c r="D21" s="1" t="s">
        <v>86</v>
      </c>
      <c r="E21" s="15"/>
      <c r="F21" s="69"/>
      <c r="G21" s="78">
        <f>IF(ISNA(VLOOKUP($B21,Atelier1!$B:$Z,G$1,0)),0,VLOOKUP($B21,Atelier1!$B:$Z,G$1,FALSE))</f>
        <v>0</v>
      </c>
      <c r="H21" s="64" t="s">
        <v>251</v>
      </c>
      <c r="I21" s="78" t="str">
        <f>IF(ISNA(VLOOKUP($B21,Atelier2!$C:$Q,I$1,0)),0,VLOOKUP($B21,Atelier2!$C:$Q,I$1,FALSE))</f>
        <v>michelavoie@hotmail.com;</v>
      </c>
      <c r="J21" s="64"/>
      <c r="K21" s="78">
        <f>IF(ISNA(VLOOKUP($B21,Atelier3!$B:$P,K$1,0)),0,VLOOKUP($B21,Atelier3!$B:$P,K$1,FALSE))</f>
        <v>0</v>
      </c>
      <c r="L21" s="64"/>
      <c r="M21" s="78">
        <f>IF(ISNA(VLOOKUP($B21,Atelier4!$B:$P,M$1,0)),0,VLOOKUP($B21,Atelier4!$B:$P,M$1,FALSE))</f>
        <v>0</v>
      </c>
      <c r="N21" s="69"/>
      <c r="O21" s="78">
        <f>IF(ISNA(VLOOKUP($B21,Atelier5!$B:$P,O$1,0)),0,VLOOKUP($B21,Atelier5!$B:$P,O$1,FALSE))</f>
        <v>0</v>
      </c>
      <c r="P21" s="64"/>
      <c r="Q21" s="78"/>
    </row>
    <row r="22" spans="1:17" hidden="1" x14ac:dyDescent="0.45">
      <c r="A22" s="3" t="s">
        <v>82</v>
      </c>
      <c r="B22" s="3" t="str">
        <f>Tableau119[[#This Row],[Noms ]]&amp;", "&amp;Tableau119[[#This Row],[Prénom ]]</f>
        <v>Lepage, Céline</v>
      </c>
      <c r="C22" s="1" t="s">
        <v>95</v>
      </c>
      <c r="D22" s="1" t="s">
        <v>96</v>
      </c>
      <c r="E22" s="15"/>
      <c r="F22" s="69"/>
      <c r="G22" s="78">
        <f>IF(ISNA(VLOOKUP($B22,Atelier1!$B:$Z,G$1,0)),0,VLOOKUP($B22,Atelier1!$B:$Z,G$1,FALSE))</f>
        <v>0</v>
      </c>
      <c r="H22" s="64"/>
      <c r="I22" s="78">
        <f>IF(ISNA(VLOOKUP($B22,Atelier2!$C:$Q,I$1,0)),0,VLOOKUP($B22,Atelier2!$C:$Q,I$1,FALSE))</f>
        <v>0</v>
      </c>
      <c r="J22" s="64"/>
      <c r="K22" s="78">
        <f>IF(ISNA(VLOOKUP($B22,Atelier3!$B:$P,K$1,0)),0,VLOOKUP($B22,Atelier3!$B:$P,K$1,FALSE))</f>
        <v>0</v>
      </c>
      <c r="L22" s="64"/>
      <c r="M22" s="78">
        <f>IF(ISNA(VLOOKUP($B22,Atelier4!$B:$P,M$1,0)),0,VLOOKUP($B22,Atelier4!$B:$P,M$1,FALSE))</f>
        <v>0</v>
      </c>
      <c r="N22" s="69"/>
      <c r="O22" s="78">
        <f>IF(ISNA(VLOOKUP($B22,Atelier5!$B:$P,O$1,0)),0,VLOOKUP($B22,Atelier5!$B:$P,O$1,FALSE))</f>
        <v>0</v>
      </c>
      <c r="P22" s="64"/>
      <c r="Q22" s="78"/>
    </row>
    <row r="23" spans="1:17" hidden="1" x14ac:dyDescent="0.45">
      <c r="A23" s="3" t="s">
        <v>82</v>
      </c>
      <c r="B23" s="3" t="str">
        <f>Tableau119[[#This Row],[Noms ]]&amp;", "&amp;Tableau119[[#This Row],[Prénom ]]</f>
        <v>Ouellet, Marthe</v>
      </c>
      <c r="C23" s="1" t="s">
        <v>83</v>
      </c>
      <c r="D23" s="1" t="s">
        <v>84</v>
      </c>
      <c r="E23" s="15"/>
      <c r="F23" s="69" t="s">
        <v>251</v>
      </c>
      <c r="G23" s="78">
        <f>IF(ISNA(VLOOKUP($B23,Atelier1!$B:$Z,G$1,0)),0,VLOOKUP($B23,Atelier1!$B:$Z,G$1,FALSE))</f>
        <v>0</v>
      </c>
      <c r="H23" s="64"/>
      <c r="I23" s="78">
        <f>IF(ISNA(VLOOKUP($B23,Atelier2!$C:$Q,I$1,0)),0,VLOOKUP($B23,Atelier2!$C:$Q,I$1,FALSE))</f>
        <v>0</v>
      </c>
      <c r="J23" s="64"/>
      <c r="K23" s="78">
        <f>IF(ISNA(VLOOKUP($B23,Atelier3!$B:$P,K$1,0)),0,VLOOKUP($B23,Atelier3!$B:$P,K$1,FALSE))</f>
        <v>0</v>
      </c>
      <c r="L23" s="64"/>
      <c r="M23" s="78">
        <f>IF(ISNA(VLOOKUP($B23,Atelier4!$B:$P,M$1,0)),0,VLOOKUP($B23,Atelier4!$B:$P,M$1,FALSE))</f>
        <v>0</v>
      </c>
      <c r="N23" s="69"/>
      <c r="O23" s="78">
        <f>IF(ISNA(VLOOKUP($B23,Atelier5!$B:$P,O$1,0)),0,VLOOKUP($B23,Atelier5!$B:$P,O$1,FALSE))</f>
        <v>0</v>
      </c>
      <c r="P23" s="64"/>
      <c r="Q23" s="78"/>
    </row>
    <row r="24" spans="1:17" hidden="1" x14ac:dyDescent="0.45">
      <c r="A24" s="3" t="s">
        <v>79</v>
      </c>
      <c r="B24" s="3" t="str">
        <f>Tableau119[[#This Row],[Noms ]]&amp;", "&amp;Tableau119[[#This Row],[Prénom ]]</f>
        <v>Hayes, James</v>
      </c>
      <c r="C24" s="1" t="s">
        <v>80</v>
      </c>
      <c r="D24" s="1" t="s">
        <v>81</v>
      </c>
      <c r="E24" s="15"/>
      <c r="F24" s="69"/>
      <c r="G24" s="78">
        <f>IF(ISNA(VLOOKUP($B24,Atelier1!$B:$Z,G$1,0)),0,VLOOKUP($B24,Atelier1!$B:$Z,G$1,FALSE))</f>
        <v>0</v>
      </c>
      <c r="H24" s="64"/>
      <c r="I24" s="78">
        <f>IF(ISNA(VLOOKUP($B24,Atelier2!$C:$Q,I$1,0)),0,VLOOKUP($B24,Atelier2!$C:$Q,I$1,FALSE))</f>
        <v>0</v>
      </c>
      <c r="J24" s="64"/>
      <c r="K24" s="78">
        <f>IF(ISNA(VLOOKUP($B24,Atelier3!$B:$P,K$1,0)),0,VLOOKUP($B24,Atelier3!$B:$P,K$1,FALSE))</f>
        <v>0</v>
      </c>
      <c r="L24" s="64"/>
      <c r="M24" s="78">
        <f>IF(ISNA(VLOOKUP($B24,Atelier4!$B:$P,M$1,0)),0,VLOOKUP($B24,Atelier4!$B:$P,M$1,FALSE))</f>
        <v>0</v>
      </c>
      <c r="N24" s="69"/>
      <c r="O24" s="78">
        <f>IF(ISNA(VLOOKUP($B24,Atelier5!$B:$P,O$1,0)),0,VLOOKUP($B24,Atelier5!$B:$P,O$1,FALSE))</f>
        <v>0</v>
      </c>
      <c r="P24" s="64"/>
      <c r="Q24" s="78"/>
    </row>
    <row r="25" spans="1:17" hidden="1" x14ac:dyDescent="0.45">
      <c r="A25" s="3" t="s">
        <v>158</v>
      </c>
      <c r="B25" s="3" t="str">
        <f>Tableau119[[#This Row],[Noms ]]&amp;", "&amp;Tableau119[[#This Row],[Prénom ]]</f>
        <v>Élement, Lise</v>
      </c>
      <c r="C25" s="1" t="s">
        <v>159</v>
      </c>
      <c r="D25" s="1" t="s">
        <v>160</v>
      </c>
      <c r="E25" s="15"/>
      <c r="F25" s="69" t="s">
        <v>251</v>
      </c>
      <c r="G25" s="78">
        <f>IF(ISNA(VLOOKUP($B25,Atelier1!$B:$Z,G$1,0)),0,VLOOKUP($B25,Atelier1!$B:$Z,G$1,FALSE))</f>
        <v>0</v>
      </c>
      <c r="H25" s="64"/>
      <c r="I25" s="78">
        <f>IF(ISNA(VLOOKUP($B25,Atelier2!$C:$Q,I$1,0)),0,VLOOKUP($B25,Atelier2!$C:$Q,I$1,FALSE))</f>
        <v>0</v>
      </c>
      <c r="J25" s="64"/>
      <c r="K25" s="78">
        <f>IF(ISNA(VLOOKUP($B25,Atelier3!$B:$P,K$1,0)),0,VLOOKUP($B25,Atelier3!$B:$P,K$1,FALSE))</f>
        <v>0</v>
      </c>
      <c r="L25" s="64"/>
      <c r="M25" s="78">
        <f>IF(ISNA(VLOOKUP($B25,Atelier4!$B:$P,M$1,0)),0,VLOOKUP($B25,Atelier4!$B:$P,M$1,FALSE))</f>
        <v>0</v>
      </c>
      <c r="N25" s="69"/>
      <c r="O25" s="78">
        <f>IF(ISNA(VLOOKUP($B25,Atelier5!$B:$P,O$1,0)),0,VLOOKUP($B25,Atelier5!$B:$P,O$1,FALSE))</f>
        <v>0</v>
      </c>
      <c r="P25" s="64"/>
      <c r="Q25" s="78"/>
    </row>
    <row r="26" spans="1:17" hidden="1" x14ac:dyDescent="0.45">
      <c r="A26" s="3" t="s">
        <v>158</v>
      </c>
      <c r="B26" s="3" t="str">
        <f>Tableau119[[#This Row],[Noms ]]&amp;", "&amp;Tableau119[[#This Row],[Prénom ]]</f>
        <v>Gosselin, Stéphane</v>
      </c>
      <c r="C26" s="1" t="s">
        <v>161</v>
      </c>
      <c r="D26" s="1" t="s">
        <v>162</v>
      </c>
      <c r="E26" s="15"/>
      <c r="F26" s="69"/>
      <c r="G26" s="78">
        <f>IF(ISNA(VLOOKUP($B26,Atelier1!$B:$Z,G$1,0)),0,VLOOKUP($B26,Atelier1!$B:$Z,G$1,FALSE))</f>
        <v>0</v>
      </c>
      <c r="H26" s="64" t="s">
        <v>251</v>
      </c>
      <c r="I26" s="78" t="str">
        <f>IF(ISNA(VLOOKUP($B26,Atelier2!$C:$Q,I$1,0)),0,VLOOKUP($B26,Atelier2!$C:$Q,I$1,FALSE))</f>
        <v>sgosselin10@hotmail.com;</v>
      </c>
      <c r="J26" s="64"/>
      <c r="K26" s="78">
        <f>IF(ISNA(VLOOKUP($B26,Atelier3!$B:$P,K$1,0)),0,VLOOKUP($B26,Atelier3!$B:$P,K$1,FALSE))</f>
        <v>0</v>
      </c>
      <c r="L26" s="64"/>
      <c r="M26" s="78">
        <f>IF(ISNA(VLOOKUP($B26,Atelier4!$B:$P,M$1,0)),0,VLOOKUP($B26,Atelier4!$B:$P,M$1,FALSE))</f>
        <v>0</v>
      </c>
      <c r="N26" s="69"/>
      <c r="O26" s="78">
        <f>IF(ISNA(VLOOKUP($B26,Atelier5!$B:$P,O$1,0)),0,VLOOKUP($B26,Atelier5!$B:$P,O$1,FALSE))</f>
        <v>0</v>
      </c>
      <c r="P26" s="64"/>
      <c r="Q26" s="78"/>
    </row>
    <row r="27" spans="1:17" hidden="1" x14ac:dyDescent="0.45">
      <c r="A27" s="3" t="s">
        <v>158</v>
      </c>
      <c r="B27" s="3" t="str">
        <f>Tableau119[[#This Row],[Noms ]]&amp;", "&amp;Tableau119[[#This Row],[Prénom ]]</f>
        <v>Leblanc, Jean</v>
      </c>
      <c r="C27" s="1" t="s">
        <v>163</v>
      </c>
      <c r="D27" s="1" t="s">
        <v>164</v>
      </c>
      <c r="E27" s="15"/>
      <c r="F27" s="69"/>
      <c r="G27" s="78">
        <f>IF(ISNA(VLOOKUP($B27,Atelier1!$B:$Z,G$1,0)),0,VLOOKUP($B27,Atelier1!$B:$Z,G$1,FALSE))</f>
        <v>0</v>
      </c>
      <c r="H27" s="64"/>
      <c r="I27" s="78">
        <f>IF(ISNA(VLOOKUP($B27,Atelier2!$C:$Q,I$1,0)),0,VLOOKUP($B27,Atelier2!$C:$Q,I$1,FALSE))</f>
        <v>0</v>
      </c>
      <c r="J27" s="64" t="s">
        <v>251</v>
      </c>
      <c r="K27" s="78">
        <f>IF(ISNA(VLOOKUP($B27,Atelier3!$B:$P,K$1,0)),0,VLOOKUP($B27,Atelier3!$B:$P,K$1,FALSE))</f>
        <v>0</v>
      </c>
      <c r="L27" s="64"/>
      <c r="M27" s="78">
        <f>IF(ISNA(VLOOKUP($B27,Atelier4!$B:$P,M$1,0)),0,VLOOKUP($B27,Atelier4!$B:$P,M$1,FALSE))</f>
        <v>0</v>
      </c>
      <c r="N27" s="69"/>
      <c r="O27" s="78">
        <f>IF(ISNA(VLOOKUP($B27,Atelier5!$B:$P,O$1,0)),0,VLOOKUP($B27,Atelier5!$B:$P,O$1,FALSE))</f>
        <v>0</v>
      </c>
      <c r="P27" s="64"/>
      <c r="Q27" s="78"/>
    </row>
    <row r="28" spans="1:17" hidden="1" x14ac:dyDescent="0.45">
      <c r="A28" s="3" t="s">
        <v>108</v>
      </c>
      <c r="B28" s="3" t="str">
        <f>Tableau119[[#This Row],[Noms ]]&amp;", "&amp;Tableau119[[#This Row],[Prénom ]]</f>
        <v>Blais, Yvan</v>
      </c>
      <c r="C28" s="1" t="s">
        <v>111</v>
      </c>
      <c r="D28" s="1" t="s">
        <v>112</v>
      </c>
      <c r="E28" s="15"/>
      <c r="F28" s="69"/>
      <c r="G28" s="78">
        <f>IF(ISNA(VLOOKUP($B28,Atelier1!$B:$Z,G$1,0)),0,VLOOKUP($B28,Atelier1!$B:$Z,G$1,FALSE))</f>
        <v>0</v>
      </c>
      <c r="H28" s="64"/>
      <c r="I28" s="78">
        <f>IF(ISNA(VLOOKUP($B28,Atelier2!$C:$Q,I$1,0)),0,VLOOKUP($B28,Atelier2!$C:$Q,I$1,FALSE))</f>
        <v>0</v>
      </c>
      <c r="J28" s="64"/>
      <c r="K28" s="78">
        <f>IF(ISNA(VLOOKUP($B28,Atelier3!$B:$P,K$1,0)),0,VLOOKUP($B28,Atelier3!$B:$P,K$1,FALSE))</f>
        <v>0</v>
      </c>
      <c r="L28" s="64" t="s">
        <v>251</v>
      </c>
      <c r="M28" s="78">
        <f>IF(ISNA(VLOOKUP($B28,Atelier4!$B:$P,M$1,0)),0,VLOOKUP($B28,Atelier4!$B:$P,M$1,FALSE))</f>
        <v>0</v>
      </c>
      <c r="N28" s="69"/>
      <c r="O28" s="78">
        <f>IF(ISNA(VLOOKUP($B28,Atelier5!$B:$P,O$1,0)),0,VLOOKUP($B28,Atelier5!$B:$P,O$1,FALSE))</f>
        <v>0</v>
      </c>
      <c r="P28" s="64"/>
      <c r="Q28" s="78"/>
    </row>
    <row r="29" spans="1:17" hidden="1" x14ac:dyDescent="0.45">
      <c r="A29" s="3" t="s">
        <v>108</v>
      </c>
      <c r="B29" s="3" t="str">
        <f>Tableau119[[#This Row],[Noms ]]&amp;", "&amp;Tableau119[[#This Row],[Prénom ]]</f>
        <v>Gervais, Diane</v>
      </c>
      <c r="C29" s="1" t="s">
        <v>109</v>
      </c>
      <c r="D29" s="1" t="s">
        <v>34</v>
      </c>
      <c r="E29" s="15"/>
      <c r="F29" s="69"/>
      <c r="G29" s="78">
        <f>IF(ISNA(VLOOKUP($B29,Atelier1!$B:$Z,G$1,0)),0,VLOOKUP($B29,Atelier1!$B:$Z,G$1,FALSE))</f>
        <v>0</v>
      </c>
      <c r="H29" s="64" t="s">
        <v>251</v>
      </c>
      <c r="I29" s="78" t="str">
        <f>IF(ISNA(VLOOKUP($B29,Atelier2!$C:$Q,I$1,0)),0,VLOOKUP($B29,Atelier2!$C:$Q,I$1,FALSE))</f>
        <v>gervadi@hotmail.ca;</v>
      </c>
      <c r="J29" s="64"/>
      <c r="K29" s="78">
        <f>IF(ISNA(VLOOKUP($B29,Atelier3!$B:$P,K$1,0)),0,VLOOKUP($B29,Atelier3!$B:$P,K$1,FALSE))</f>
        <v>0</v>
      </c>
      <c r="L29" s="64"/>
      <c r="M29" s="78">
        <f>IF(ISNA(VLOOKUP($B29,Atelier4!$B:$P,M$1,0)),0,VLOOKUP($B29,Atelier4!$B:$P,M$1,FALSE))</f>
        <v>0</v>
      </c>
      <c r="N29" s="69"/>
      <c r="O29" s="78">
        <f>IF(ISNA(VLOOKUP($B29,Atelier5!$B:$P,O$1,0)),0,VLOOKUP($B29,Atelier5!$B:$P,O$1,FALSE))</f>
        <v>0</v>
      </c>
      <c r="P29" s="64"/>
      <c r="Q29" s="78"/>
    </row>
    <row r="30" spans="1:17" x14ac:dyDescent="0.45">
      <c r="A30" s="3" t="s">
        <v>108</v>
      </c>
      <c r="B30" s="3" t="str">
        <f>Tableau119[[#This Row],[Noms ]]&amp;", "&amp;Tableau119[[#This Row],[Prénom ]]</f>
        <v>Grenier, Gilles</v>
      </c>
      <c r="C30" s="1" t="s">
        <v>110</v>
      </c>
      <c r="D30" s="1" t="s">
        <v>12</v>
      </c>
      <c r="E30" s="15"/>
      <c r="F30" s="69"/>
      <c r="G30" s="78">
        <f>IF(ISNA(VLOOKUP($B30,Atelier1!$B:$Z,G$1,0)),0,VLOOKUP($B30,Atelier1!$B:$Z,G$1,FALSE))</f>
        <v>0</v>
      </c>
      <c r="H30" s="64"/>
      <c r="I30" s="78">
        <f>IF(ISNA(VLOOKUP($B30,Atelier2!$C:$Q,I$1,0)),0,VLOOKUP($B30,Atelier2!$C:$Q,I$1,FALSE))</f>
        <v>0</v>
      </c>
      <c r="J30" s="64"/>
      <c r="K30" s="78">
        <f>IF(ISNA(VLOOKUP($B30,Atelier3!$B:$P,K$1,0)),0,VLOOKUP($B30,Atelier3!$B:$P,K$1,FALSE))</f>
        <v>0</v>
      </c>
      <c r="L30" s="64"/>
      <c r="M30" s="78">
        <f>IF(ISNA(VLOOKUP($B30,Atelier4!$B:$P,M$1,0)),0,VLOOKUP($B30,Atelier4!$B:$P,M$1,FALSE))</f>
        <v>0</v>
      </c>
      <c r="N30" s="69"/>
      <c r="O30" s="78">
        <f>IF(ISNA(VLOOKUP($B30,Atelier5!$B:$P,O$1,0)),0,VLOOKUP($B30,Atelier5!$B:$P,O$1,FALSE))</f>
        <v>0</v>
      </c>
      <c r="P30" s="64" t="s">
        <v>251</v>
      </c>
      <c r="Q30" s="78"/>
    </row>
    <row r="31" spans="1:17" hidden="1" x14ac:dyDescent="0.45">
      <c r="A31" s="3" t="s">
        <v>108</v>
      </c>
      <c r="B31" s="3" t="str">
        <f>Tableau119[[#This Row],[Noms ]]&amp;", "&amp;Tableau119[[#This Row],[Prénom ]]</f>
        <v>Mercier, Jacques</v>
      </c>
      <c r="C31" s="1" t="s">
        <v>113</v>
      </c>
      <c r="D31" s="1" t="s">
        <v>114</v>
      </c>
      <c r="E31" s="15"/>
      <c r="F31" s="69"/>
      <c r="G31" s="78">
        <f>IF(ISNA(VLOOKUP($B31,Atelier1!$B:$Z,G$1,0)),0,VLOOKUP($B31,Atelier1!$B:$Z,G$1,FALSE))</f>
        <v>0</v>
      </c>
      <c r="H31" s="64"/>
      <c r="I31" s="78">
        <f>IF(ISNA(VLOOKUP($B31,Atelier2!$C:$Q,I$1,0)),0,VLOOKUP($B31,Atelier2!$C:$Q,I$1,FALSE))</f>
        <v>0</v>
      </c>
      <c r="J31" s="64"/>
      <c r="K31" s="78">
        <f>IF(ISNA(VLOOKUP($B31,Atelier3!$B:$P,K$1,0)),0,VLOOKUP($B31,Atelier3!$B:$P,K$1,FALSE))</f>
        <v>0</v>
      </c>
      <c r="L31" s="64"/>
      <c r="M31" s="78">
        <f>IF(ISNA(VLOOKUP($B31,Atelier4!$B:$P,M$1,0)),0,VLOOKUP($B31,Atelier4!$B:$P,M$1,FALSE))</f>
        <v>0</v>
      </c>
      <c r="N31" s="69" t="s">
        <v>251</v>
      </c>
      <c r="O31" s="78">
        <f>IF(ISNA(VLOOKUP($B31,Atelier5!$B:$P,O$1,0)),0,VLOOKUP($B31,Atelier5!$B:$P,O$1,FALSE))</f>
        <v>0</v>
      </c>
      <c r="P31" s="64"/>
      <c r="Q31" s="78"/>
    </row>
    <row r="32" spans="1:17" hidden="1" x14ac:dyDescent="0.45">
      <c r="A32" s="3" t="s">
        <v>10</v>
      </c>
      <c r="B32" s="3" t="str">
        <f>Tableau119[[#This Row],[Noms ]]&amp;", "&amp;Tableau119[[#This Row],[Prénom ]]</f>
        <v>Tardif, Gilles</v>
      </c>
      <c r="C32" s="1" t="s">
        <v>11</v>
      </c>
      <c r="D32" s="1" t="s">
        <v>12</v>
      </c>
      <c r="E32" s="15"/>
      <c r="F32" s="69"/>
      <c r="G32" s="78">
        <f>IF(ISNA(VLOOKUP($B32,Atelier1!$B:$Z,G$1,0)),0,VLOOKUP($B32,Atelier1!$B:$Z,G$1,FALSE))</f>
        <v>0</v>
      </c>
      <c r="H32" s="64" t="s">
        <v>251</v>
      </c>
      <c r="I32" s="78" t="str">
        <f>IF(ISNA(VLOOKUP($B32,Atelier2!$C:$Q,I$1,0)),0,VLOOKUP($B32,Atelier2!$C:$Q,I$1,FALSE))</f>
        <v>tardif90@outlook.com</v>
      </c>
      <c r="J32" s="64"/>
      <c r="K32" s="78">
        <f>IF(ISNA(VLOOKUP($B32,Atelier3!$B:$P,K$1,0)),0,VLOOKUP($B32,Atelier3!$B:$P,K$1,FALSE))</f>
        <v>0</v>
      </c>
      <c r="L32" s="64"/>
      <c r="M32" s="78">
        <f>IF(ISNA(VLOOKUP($B32,Atelier4!$B:$P,M$1,0)),0,VLOOKUP($B32,Atelier4!$B:$P,M$1,FALSE))</f>
        <v>0</v>
      </c>
      <c r="N32" s="69"/>
      <c r="O32" s="78">
        <f>IF(ISNA(VLOOKUP($B32,Atelier5!$B:$P,O$1,0)),0,VLOOKUP($B32,Atelier5!$B:$P,O$1,FALSE))</f>
        <v>0</v>
      </c>
      <c r="P32" s="64"/>
      <c r="Q32" s="78"/>
    </row>
    <row r="33" spans="1:17" hidden="1" x14ac:dyDescent="0.45">
      <c r="A33" s="3" t="s">
        <v>254</v>
      </c>
      <c r="B33" s="3" t="str">
        <f>Tableau119[[#This Row],[Noms ]]&amp;", "&amp;Tableau119[[#This Row],[Prénom ]]</f>
        <v>Gagné, Sonia</v>
      </c>
      <c r="C33" s="1" t="s">
        <v>29</v>
      </c>
      <c r="D33" s="1" t="s">
        <v>255</v>
      </c>
      <c r="E33" s="15"/>
      <c r="F33" s="69"/>
      <c r="G33" s="78">
        <f>IF(ISNA(VLOOKUP($B33,Atelier1!$B:$Z,G$1,0)),0,VLOOKUP($B33,Atelier1!$B:$Z,G$1,FALSE))</f>
        <v>0</v>
      </c>
      <c r="H33" s="64" t="s">
        <v>251</v>
      </c>
      <c r="I33" s="78" t="str">
        <f>IF(ISNA(VLOOKUP($B33,Atelier2!$C:$Q,I$1,0)),0,VLOOKUP($B33,Atelier2!$C:$Q,I$1,FALSE))</f>
        <v>soniagagne2006@yahoo.ca;</v>
      </c>
      <c r="J33" s="64"/>
      <c r="K33" s="78">
        <f>IF(ISNA(VLOOKUP($B33,Atelier3!$B:$P,K$1,0)),0,VLOOKUP($B33,Atelier3!$B:$P,K$1,FALSE))</f>
        <v>0</v>
      </c>
      <c r="L33" s="64"/>
      <c r="M33" s="78">
        <f>IF(ISNA(VLOOKUP($B33,Atelier4!$B:$P,M$1,0)),0,VLOOKUP($B33,Atelier4!$B:$P,M$1,FALSE))</f>
        <v>0</v>
      </c>
      <c r="N33" s="69"/>
      <c r="O33" s="78">
        <f>IF(ISNA(VLOOKUP($B33,Atelier5!$B:$P,O$1,0)),0,VLOOKUP($B33,Atelier5!$B:$P,O$1,FALSE))</f>
        <v>0</v>
      </c>
      <c r="P33" s="64"/>
      <c r="Q33" s="78"/>
    </row>
    <row r="34" spans="1:17" hidden="1" x14ac:dyDescent="0.45">
      <c r="A34" s="3" t="s">
        <v>67</v>
      </c>
      <c r="B34" s="3" t="str">
        <f>Tableau119[[#This Row],[Noms ]]&amp;", "&amp;Tableau119[[#This Row],[Prénom ]]</f>
        <v>Murphy, Brenda</v>
      </c>
      <c r="C34" s="1" t="s">
        <v>68</v>
      </c>
      <c r="D34" s="1" t="s">
        <v>69</v>
      </c>
      <c r="E34" s="15"/>
      <c r="F34" s="69"/>
      <c r="G34" s="78">
        <f>IF(ISNA(VLOOKUP($B34,Atelier1!$B:$Z,G$1,0)),0,VLOOKUP($B34,Atelier1!$B:$Z,G$1,FALSE))</f>
        <v>0</v>
      </c>
      <c r="H34" s="64" t="s">
        <v>251</v>
      </c>
      <c r="I34" s="78" t="str">
        <f>IF(ISNA(VLOOKUP($B34,Atelier2!$C:$Q,I$1,0)),0,VLOOKUP($B34,Atelier2!$C:$Q,I$1,FALSE))</f>
        <v>renda1949@hotmail.com</v>
      </c>
      <c r="J34" s="64"/>
      <c r="K34" s="78">
        <f>IF(ISNA(VLOOKUP($B34,Atelier3!$B:$P,K$1,0)),0,VLOOKUP($B34,Atelier3!$B:$P,K$1,FALSE))</f>
        <v>0</v>
      </c>
      <c r="L34" s="64"/>
      <c r="M34" s="78">
        <f>IF(ISNA(VLOOKUP($B34,Atelier4!$B:$P,M$1,0)),0,VLOOKUP($B34,Atelier4!$B:$P,M$1,FALSE))</f>
        <v>0</v>
      </c>
      <c r="N34" s="69"/>
      <c r="O34" s="78">
        <f>IF(ISNA(VLOOKUP($B34,Atelier5!$B:$P,O$1,0)),0,VLOOKUP($B34,Atelier5!$B:$P,O$1,FALSE))</f>
        <v>0</v>
      </c>
      <c r="P34" s="64"/>
      <c r="Q34" s="78"/>
    </row>
    <row r="35" spans="1:17" hidden="1" x14ac:dyDescent="0.45">
      <c r="A35" s="3" t="s">
        <v>97</v>
      </c>
      <c r="B35" s="3" t="str">
        <f>Tableau119[[#This Row],[Noms ]]&amp;", "&amp;Tableau119[[#This Row],[Prénom ]]</f>
        <v>Beaudoin, Guy</v>
      </c>
      <c r="C35" s="1" t="s">
        <v>101</v>
      </c>
      <c r="D35" s="1" t="s">
        <v>37</v>
      </c>
      <c r="E35" s="15"/>
      <c r="F35" s="69"/>
      <c r="G35" s="78">
        <f>IF(ISNA(VLOOKUP($B35,Atelier1!$B:$Z,G$1,0)),0,VLOOKUP($B35,Atelier1!$B:$Z,G$1,FALSE))</f>
        <v>0</v>
      </c>
      <c r="H35" s="64"/>
      <c r="I35" s="78">
        <f>IF(ISNA(VLOOKUP($B35,Atelier2!$C:$Q,I$1,0)),0,VLOOKUP($B35,Atelier2!$C:$Q,I$1,FALSE))</f>
        <v>0</v>
      </c>
      <c r="J35" s="64"/>
      <c r="K35" s="78">
        <f>IF(ISNA(VLOOKUP($B35,Atelier3!$B:$P,K$1,0)),0,VLOOKUP($B35,Atelier3!$B:$P,K$1,FALSE))</f>
        <v>0</v>
      </c>
      <c r="L35" s="64"/>
      <c r="M35" s="78">
        <f>IF(ISNA(VLOOKUP($B35,Atelier4!$B:$P,M$1,0)),0,VLOOKUP($B35,Atelier4!$B:$P,M$1,FALSE))</f>
        <v>0</v>
      </c>
      <c r="N35" s="69" t="s">
        <v>251</v>
      </c>
      <c r="O35" s="78">
        <f>IF(ISNA(VLOOKUP($B35,Atelier5!$B:$P,O$1,0)),0,VLOOKUP($B35,Atelier5!$B:$P,O$1,FALSE))</f>
        <v>0</v>
      </c>
      <c r="P35" s="64"/>
      <c r="Q35" s="78"/>
    </row>
    <row r="36" spans="1:17" hidden="1" x14ac:dyDescent="0.45">
      <c r="A36" s="3" t="s">
        <v>97</v>
      </c>
      <c r="B36" s="3" t="str">
        <f>Tableau119[[#This Row],[Noms ]]&amp;", "&amp;Tableau119[[#This Row],[Prénom ]]</f>
        <v>Boulet, Jean-Clair</v>
      </c>
      <c r="C36" s="1" t="s">
        <v>102</v>
      </c>
      <c r="D36" s="1" t="s">
        <v>103</v>
      </c>
      <c r="E36" s="15"/>
      <c r="F36" s="69"/>
      <c r="G36" s="78">
        <f>IF(ISNA(VLOOKUP($B36,Atelier1!$B:$Z,G$1,0)),0,VLOOKUP($B36,Atelier1!$B:$Z,G$1,FALSE))</f>
        <v>0</v>
      </c>
      <c r="H36" s="64"/>
      <c r="I36" s="78">
        <f>IF(ISNA(VLOOKUP($B36,Atelier2!$C:$Q,I$1,0)),0,VLOOKUP($B36,Atelier2!$C:$Q,I$1,FALSE))</f>
        <v>0</v>
      </c>
      <c r="J36" s="64" t="s">
        <v>251</v>
      </c>
      <c r="K36" s="78">
        <f>IF(ISNA(VLOOKUP($B36,Atelier3!$B:$P,K$1,0)),0,VLOOKUP($B36,Atelier3!$B:$P,K$1,FALSE))</f>
        <v>0</v>
      </c>
      <c r="L36" s="64"/>
      <c r="M36" s="78">
        <f>IF(ISNA(VLOOKUP($B36,Atelier4!$B:$P,M$1,0)),0,VLOOKUP($B36,Atelier4!$B:$P,M$1,FALSE))</f>
        <v>0</v>
      </c>
      <c r="N36" s="69"/>
      <c r="O36" s="78">
        <f>IF(ISNA(VLOOKUP($B36,Atelier5!$B:$P,O$1,0)),0,VLOOKUP($B36,Atelier5!$B:$P,O$1,FALSE))</f>
        <v>0</v>
      </c>
      <c r="P36" s="64"/>
      <c r="Q36" s="78"/>
    </row>
    <row r="37" spans="1:17" hidden="1" x14ac:dyDescent="0.45">
      <c r="A37" s="3" t="s">
        <v>97</v>
      </c>
      <c r="B37" s="3" t="str">
        <f>Tableau119[[#This Row],[Noms ]]&amp;", "&amp;Tableau119[[#This Row],[Prénom ]]</f>
        <v>Minville, Michel</v>
      </c>
      <c r="C37" s="1" t="s">
        <v>100</v>
      </c>
      <c r="D37" s="1" t="s">
        <v>27</v>
      </c>
      <c r="E37" s="15"/>
      <c r="F37" s="69" t="s">
        <v>251</v>
      </c>
      <c r="G37" s="78">
        <f>IF(ISNA(VLOOKUP($B37,Atelier1!$B:$Z,G$1,0)),0,VLOOKUP($B37,Atelier1!$B:$Z,G$1,FALSE))</f>
        <v>0</v>
      </c>
      <c r="H37" s="64"/>
      <c r="I37" s="78">
        <f>IF(ISNA(VLOOKUP($B37,Atelier2!$C:$Q,I$1,0)),0,VLOOKUP($B37,Atelier2!$C:$Q,I$1,FALSE))</f>
        <v>0</v>
      </c>
      <c r="J37" s="64"/>
      <c r="K37" s="78">
        <f>IF(ISNA(VLOOKUP($B37,Atelier3!$B:$P,K$1,0)),0,VLOOKUP($B37,Atelier3!$B:$P,K$1,FALSE))</f>
        <v>0</v>
      </c>
      <c r="L37" s="64"/>
      <c r="M37" s="78">
        <f>IF(ISNA(VLOOKUP($B37,Atelier4!$B:$P,M$1,0)),0,VLOOKUP($B37,Atelier4!$B:$P,M$1,FALSE))</f>
        <v>0</v>
      </c>
      <c r="N37" s="69"/>
      <c r="O37" s="78">
        <f>IF(ISNA(VLOOKUP($B37,Atelier5!$B:$P,O$1,0)),0,VLOOKUP($B37,Atelier5!$B:$P,O$1,FALSE))</f>
        <v>0</v>
      </c>
      <c r="P37" s="64"/>
      <c r="Q37" s="78"/>
    </row>
    <row r="38" spans="1:17" hidden="1" x14ac:dyDescent="0.45">
      <c r="A38" s="3" t="s">
        <v>97</v>
      </c>
      <c r="B38" s="3" t="str">
        <f>Tableau119[[#This Row],[Noms ]]&amp;", "&amp;Tableau119[[#This Row],[Prénom ]]</f>
        <v>Richard, Alain</v>
      </c>
      <c r="C38" s="1" t="s">
        <v>98</v>
      </c>
      <c r="D38" s="1" t="s">
        <v>99</v>
      </c>
      <c r="E38" s="15"/>
      <c r="F38" s="69"/>
      <c r="G38" s="78">
        <f>IF(ISNA(VLOOKUP($B38,Atelier1!$B:$Z,G$1,0)),0,VLOOKUP($B38,Atelier1!$B:$Z,G$1,FALSE))</f>
        <v>0</v>
      </c>
      <c r="H38" s="64"/>
      <c r="I38" s="78">
        <f>IF(ISNA(VLOOKUP($B38,Atelier2!$C:$Q,I$1,0)),0,VLOOKUP($B38,Atelier2!$C:$Q,I$1,FALSE))</f>
        <v>0</v>
      </c>
      <c r="J38" s="64"/>
      <c r="K38" s="78">
        <f>IF(ISNA(VLOOKUP($B38,Atelier3!$B:$P,K$1,0)),0,VLOOKUP($B38,Atelier3!$B:$P,K$1,FALSE))</f>
        <v>0</v>
      </c>
      <c r="L38" s="64" t="s">
        <v>251</v>
      </c>
      <c r="M38" s="78">
        <f>IF(ISNA(VLOOKUP($B38,Atelier4!$B:$P,M$1,0)),0,VLOOKUP($B38,Atelier4!$B:$P,M$1,FALSE))</f>
        <v>0</v>
      </c>
      <c r="N38" s="69"/>
      <c r="O38" s="78">
        <f>IF(ISNA(VLOOKUP($B38,Atelier5!$B:$P,O$1,0)),0,VLOOKUP($B38,Atelier5!$B:$P,O$1,FALSE))</f>
        <v>0</v>
      </c>
      <c r="P38" s="64"/>
      <c r="Q38" s="78"/>
    </row>
    <row r="39" spans="1:17" hidden="1" x14ac:dyDescent="0.45">
      <c r="A39" s="3" t="s">
        <v>65</v>
      </c>
      <c r="B39" s="3" t="str">
        <f>Tableau119[[#This Row],[Noms ]]&amp;", "&amp;Tableau119[[#This Row],[Prénom ]]</f>
        <v>Vigneault, Guy</v>
      </c>
      <c r="C39" s="1" t="s">
        <v>66</v>
      </c>
      <c r="D39" s="1" t="s">
        <v>37</v>
      </c>
      <c r="E39" s="15"/>
      <c r="F39" s="69" t="s">
        <v>251</v>
      </c>
      <c r="G39" s="78">
        <f>IF(ISNA(VLOOKUP($B39,Atelier1!$B:$Z,G$1,0)),0,VLOOKUP($B39,Atelier1!$B:$Z,G$1,FALSE))</f>
        <v>0</v>
      </c>
      <c r="H39" s="64"/>
      <c r="I39" s="78">
        <f>IF(ISNA(VLOOKUP($B39,Atelier2!$C:$Q,I$1,0)),0,VLOOKUP($B39,Atelier2!$C:$Q,I$1,FALSE))</f>
        <v>0</v>
      </c>
      <c r="J39" s="64"/>
      <c r="K39" s="78">
        <f>IF(ISNA(VLOOKUP($B39,Atelier3!$B:$P,K$1,0)),0,VLOOKUP($B39,Atelier3!$B:$P,K$1,FALSE))</f>
        <v>0</v>
      </c>
      <c r="L39" s="64"/>
      <c r="M39" s="78">
        <f>IF(ISNA(VLOOKUP($B39,Atelier4!$B:$P,M$1,0)),0,VLOOKUP($B39,Atelier4!$B:$P,M$1,FALSE))</f>
        <v>0</v>
      </c>
      <c r="N39" s="69"/>
      <c r="O39" s="78">
        <f>IF(ISNA(VLOOKUP($B39,Atelier5!$B:$P,O$1,0)),0,VLOOKUP($B39,Atelier5!$B:$P,O$1,FALSE))</f>
        <v>0</v>
      </c>
      <c r="P39" s="64"/>
      <c r="Q39" s="78"/>
    </row>
    <row r="40" spans="1:17" hidden="1" x14ac:dyDescent="0.45">
      <c r="A40" s="3" t="s">
        <v>165</v>
      </c>
      <c r="B40" s="3" t="str">
        <f>Tableau119[[#This Row],[Noms ]]&amp;", "&amp;Tableau119[[#This Row],[Prénom ]]</f>
        <v>Bélanger , Josée</v>
      </c>
      <c r="C40" s="1" t="s">
        <v>172</v>
      </c>
      <c r="D40" s="1" t="s">
        <v>123</v>
      </c>
      <c r="E40" s="15"/>
      <c r="F40" s="69"/>
      <c r="G40" s="78">
        <f>IF(ISNA(VLOOKUP($B40,Atelier1!$B:$Z,G$1,0)),0,VLOOKUP($B40,Atelier1!$B:$Z,G$1,FALSE))</f>
        <v>0</v>
      </c>
      <c r="H40" s="64"/>
      <c r="I40" s="78">
        <f>IF(ISNA(VLOOKUP($B40,Atelier2!$C:$Q,I$1,0)),0,VLOOKUP($B40,Atelier2!$C:$Q,I$1,FALSE))</f>
        <v>0</v>
      </c>
      <c r="J40" s="64"/>
      <c r="K40" s="78">
        <f>IF(ISNA(VLOOKUP($B40,Atelier3!$B:$P,K$1,0)),0,VLOOKUP($B40,Atelier3!$B:$P,K$1,FALSE))</f>
        <v>0</v>
      </c>
      <c r="L40" s="64" t="s">
        <v>251</v>
      </c>
      <c r="M40" s="78">
        <f>IF(ISNA(VLOOKUP($B40,Atelier4!$B:$P,M$1,0)),0,VLOOKUP($B40,Atelier4!$B:$P,M$1,FALSE))</f>
        <v>0</v>
      </c>
      <c r="N40" s="69"/>
      <c r="O40" s="78">
        <f>IF(ISNA(VLOOKUP($B40,Atelier5!$B:$P,O$1,0)),0,VLOOKUP($B40,Atelier5!$B:$P,O$1,FALSE))</f>
        <v>0</v>
      </c>
      <c r="P40" s="64"/>
      <c r="Q40" s="78"/>
    </row>
    <row r="41" spans="1:17" hidden="1" x14ac:dyDescent="0.45">
      <c r="A41" s="3" t="s">
        <v>165</v>
      </c>
      <c r="B41" s="3" t="str">
        <f>Tableau119[[#This Row],[Noms ]]&amp;", "&amp;Tableau119[[#This Row],[Prénom ]]</f>
        <v>Bérubé, Jean-Denis</v>
      </c>
      <c r="C41" s="1" t="s">
        <v>169</v>
      </c>
      <c r="D41" s="1" t="s">
        <v>170</v>
      </c>
      <c r="E41" s="15"/>
      <c r="F41" s="69" t="s">
        <v>251</v>
      </c>
      <c r="G41" s="78">
        <f>IF(ISNA(VLOOKUP($B41,Atelier1!$B:$Z,G$1,0)),0,VLOOKUP($B41,Atelier1!$B:$Z,G$1,FALSE))</f>
        <v>0</v>
      </c>
      <c r="H41" s="64"/>
      <c r="I41" s="78">
        <f>IF(ISNA(VLOOKUP($B41,Atelier2!$C:$Q,I$1,0)),0,VLOOKUP($B41,Atelier2!$C:$Q,I$1,FALSE))</f>
        <v>0</v>
      </c>
      <c r="J41" s="64"/>
      <c r="K41" s="78">
        <f>IF(ISNA(VLOOKUP($B41,Atelier3!$B:$P,K$1,0)),0,VLOOKUP($B41,Atelier3!$B:$P,K$1,FALSE))</f>
        <v>0</v>
      </c>
      <c r="L41" s="64"/>
      <c r="M41" s="78">
        <f>IF(ISNA(VLOOKUP($B41,Atelier4!$B:$P,M$1,0)),0,VLOOKUP($B41,Atelier4!$B:$P,M$1,FALSE))</f>
        <v>0</v>
      </c>
      <c r="N41" s="69"/>
      <c r="O41" s="78">
        <f>IF(ISNA(VLOOKUP($B41,Atelier5!$B:$P,O$1,0)),0,VLOOKUP($B41,Atelier5!$B:$P,O$1,FALSE))</f>
        <v>0</v>
      </c>
      <c r="P41" s="64"/>
      <c r="Q41" s="78"/>
    </row>
    <row r="42" spans="1:17" hidden="1" x14ac:dyDescent="0.45">
      <c r="A42" s="3" t="s">
        <v>165</v>
      </c>
      <c r="B42" s="3" t="str">
        <f>Tableau119[[#This Row],[Noms ]]&amp;", "&amp;Tableau119[[#This Row],[Prénom ]]</f>
        <v>Rousseau, Nathalie</v>
      </c>
      <c r="C42" s="1" t="s">
        <v>171</v>
      </c>
      <c r="D42" s="1" t="s">
        <v>136</v>
      </c>
      <c r="E42" s="15"/>
      <c r="F42" s="69"/>
      <c r="G42" s="78">
        <f>IF(ISNA(VLOOKUP($B42,Atelier1!$B:$Z,G$1,0)),0,VLOOKUP($B42,Atelier1!$B:$Z,G$1,FALSE))</f>
        <v>0</v>
      </c>
      <c r="H42" s="64"/>
      <c r="I42" s="78">
        <f>IF(ISNA(VLOOKUP($B42,Atelier2!$C:$Q,I$1,0)),0,VLOOKUP($B42,Atelier2!$C:$Q,I$1,FALSE))</f>
        <v>0</v>
      </c>
      <c r="J42" s="64"/>
      <c r="K42" s="78">
        <f>IF(ISNA(VLOOKUP($B42,Atelier3!$B:$P,K$1,0)),0,VLOOKUP($B42,Atelier3!$B:$P,K$1,FALSE))</f>
        <v>0</v>
      </c>
      <c r="L42" s="64" t="s">
        <v>251</v>
      </c>
      <c r="M42" s="78">
        <f>IF(ISNA(VLOOKUP($B42,Atelier4!$B:$P,M$1,0)),0,VLOOKUP($B42,Atelier4!$B:$P,M$1,FALSE))</f>
        <v>0</v>
      </c>
      <c r="N42" s="69"/>
      <c r="O42" s="78">
        <f>IF(ISNA(VLOOKUP($B42,Atelier5!$B:$P,O$1,0)),0,VLOOKUP($B42,Atelier5!$B:$P,O$1,FALSE))</f>
        <v>0</v>
      </c>
      <c r="P42" s="64"/>
      <c r="Q42" s="78"/>
    </row>
    <row r="43" spans="1:17" hidden="1" x14ac:dyDescent="0.45">
      <c r="A43" s="3" t="s">
        <v>165</v>
      </c>
      <c r="B43" s="3" t="str">
        <f>Tableau119[[#This Row],[Noms ]]&amp;", "&amp;Tableau119[[#This Row],[Prénom ]]</f>
        <v>Soucy, Isabelle</v>
      </c>
      <c r="C43" s="1" t="s">
        <v>167</v>
      </c>
      <c r="D43" s="1" t="s">
        <v>168</v>
      </c>
      <c r="E43" s="15"/>
      <c r="F43" s="69"/>
      <c r="G43" s="78">
        <f>IF(ISNA(VLOOKUP($B43,Atelier1!$B:$Z,G$1,0)),0,VLOOKUP($B43,Atelier1!$B:$Z,G$1,FALSE))</f>
        <v>0</v>
      </c>
      <c r="H43" s="64" t="s">
        <v>251</v>
      </c>
      <c r="I43" s="78" t="str">
        <f>IF(ISNA(VLOOKUP($B43,Atelier2!$C:$Q,I$1,0)),0,VLOOKUP($B43,Atelier2!$C:$Q,I$1,FALSE))</f>
        <v>etibo.isoucy@videotron.ca</v>
      </c>
      <c r="J43" s="64"/>
      <c r="K43" s="78">
        <f>IF(ISNA(VLOOKUP($B43,Atelier3!$B:$P,K$1,0)),0,VLOOKUP($B43,Atelier3!$B:$P,K$1,FALSE))</f>
        <v>0</v>
      </c>
      <c r="L43" s="64"/>
      <c r="M43" s="78">
        <f>IF(ISNA(VLOOKUP($B43,Atelier4!$B:$P,M$1,0)),0,VLOOKUP($B43,Atelier4!$B:$P,M$1,FALSE))</f>
        <v>0</v>
      </c>
      <c r="N43" s="69"/>
      <c r="O43" s="78">
        <f>IF(ISNA(VLOOKUP($B43,Atelier5!$B:$P,O$1,0)),0,VLOOKUP($B43,Atelier5!$B:$P,O$1,FALSE))</f>
        <v>0</v>
      </c>
      <c r="P43" s="64"/>
      <c r="Q43" s="78"/>
    </row>
    <row r="44" spans="1:17" hidden="1" x14ac:dyDescent="0.45">
      <c r="A44" s="3" t="s">
        <v>165</v>
      </c>
      <c r="B44" s="3" t="str">
        <f>Tableau119[[#This Row],[Noms ]]&amp;", "&amp;Tableau119[[#This Row],[Prénom ]]</f>
        <v>St-Pierre, Amélie</v>
      </c>
      <c r="C44" s="1" t="s">
        <v>5</v>
      </c>
      <c r="D44" s="1" t="s">
        <v>166</v>
      </c>
      <c r="E44" s="15"/>
      <c r="F44" s="69"/>
      <c r="G44" s="78">
        <f>IF(ISNA(VLOOKUP($B44,Atelier1!$B:$Z,G$1,0)),0,VLOOKUP($B44,Atelier1!$B:$Z,G$1,FALSE))</f>
        <v>0</v>
      </c>
      <c r="H44" s="64"/>
      <c r="I44" s="78">
        <f>IF(ISNA(VLOOKUP($B44,Atelier2!$C:$Q,I$1,0)),0,VLOOKUP($B44,Atelier2!$C:$Q,I$1,FALSE))</f>
        <v>0</v>
      </c>
      <c r="J44" s="64" t="s">
        <v>251</v>
      </c>
      <c r="K44" s="78">
        <f>IF(ISNA(VLOOKUP($B44,Atelier3!$B:$P,K$1,0)),0,VLOOKUP($B44,Atelier3!$B:$P,K$1,FALSE))</f>
        <v>0</v>
      </c>
      <c r="L44" s="64"/>
      <c r="M44" s="78">
        <f>IF(ISNA(VLOOKUP($B44,Atelier4!$B:$P,M$1,0)),0,VLOOKUP($B44,Atelier4!$B:$P,M$1,FALSE))</f>
        <v>0</v>
      </c>
      <c r="N44" s="69"/>
      <c r="O44" s="78">
        <f>IF(ISNA(VLOOKUP($B44,Atelier5!$B:$P,O$1,0)),0,VLOOKUP($B44,Atelier5!$B:$P,O$1,FALSE))</f>
        <v>0</v>
      </c>
      <c r="P44" s="64"/>
      <c r="Q44" s="78"/>
    </row>
    <row r="45" spans="1:17" hidden="1" x14ac:dyDescent="0.45">
      <c r="A45" s="3" t="s">
        <v>165</v>
      </c>
      <c r="B45" s="3" t="str">
        <f>Tableau119[[#This Row],[Noms ]]&amp;", "&amp;Tableau119[[#This Row],[Prénom ]]</f>
        <v>St-Pierre, Claude</v>
      </c>
      <c r="C45" s="1" t="s">
        <v>5</v>
      </c>
      <c r="D45" s="1" t="s">
        <v>127</v>
      </c>
      <c r="E45" s="15"/>
      <c r="F45" s="69"/>
      <c r="G45" s="78">
        <f>IF(ISNA(VLOOKUP($B45,Atelier1!$B:$Z,G$1,0)),0,VLOOKUP($B45,Atelier1!$B:$Z,G$1,FALSE))</f>
        <v>0</v>
      </c>
      <c r="H45" s="64"/>
      <c r="I45" s="78">
        <f>IF(ISNA(VLOOKUP($B45,Atelier2!$C:$Q,I$1,0)),0,VLOOKUP($B45,Atelier2!$C:$Q,I$1,FALSE))</f>
        <v>0</v>
      </c>
      <c r="J45" s="64"/>
      <c r="K45" s="78">
        <f>IF(ISNA(VLOOKUP($B45,Atelier3!$B:$P,K$1,0)),0,VLOOKUP($B45,Atelier3!$B:$P,K$1,FALSE))</f>
        <v>0</v>
      </c>
      <c r="L45" s="64"/>
      <c r="M45" s="78">
        <f>IF(ISNA(VLOOKUP($B45,Atelier4!$B:$P,M$1,0)),0,VLOOKUP($B45,Atelier4!$B:$P,M$1,FALSE))</f>
        <v>0</v>
      </c>
      <c r="N45" s="69" t="s">
        <v>251</v>
      </c>
      <c r="O45" s="78">
        <f>IF(ISNA(VLOOKUP($B45,Atelier5!$B:$P,O$1,0)),0,VLOOKUP($B45,Atelier5!$B:$P,O$1,FALSE))</f>
        <v>0</v>
      </c>
      <c r="P45" s="64"/>
      <c r="Q45" s="78"/>
    </row>
    <row r="46" spans="1:17" ht="28.5" hidden="1" x14ac:dyDescent="0.45">
      <c r="A46" s="16" t="s">
        <v>115</v>
      </c>
      <c r="B46" s="16" t="str">
        <f>Tableau119[[#This Row],[Noms ]]&amp;", "&amp;Tableau119[[#This Row],[Prénom ]]</f>
        <v>Beaulieu, Josée</v>
      </c>
      <c r="C46" s="1" t="s">
        <v>122</v>
      </c>
      <c r="D46" s="1" t="s">
        <v>123</v>
      </c>
      <c r="E46" s="15"/>
      <c r="F46" s="69"/>
      <c r="G46" s="78">
        <f>IF(ISNA(VLOOKUP($B46,Atelier1!$B:$Z,G$1,0)),0,VLOOKUP($B46,Atelier1!$B:$Z,G$1,FALSE))</f>
        <v>0</v>
      </c>
      <c r="H46" s="64"/>
      <c r="I46" s="78">
        <f>IF(ISNA(VLOOKUP($B46,Atelier2!$C:$Q,I$1,0)),0,VLOOKUP($B46,Atelier2!$C:$Q,I$1,FALSE))</f>
        <v>0</v>
      </c>
      <c r="J46" s="64"/>
      <c r="K46" s="78">
        <f>IF(ISNA(VLOOKUP($B46,Atelier3!$B:$P,K$1,0)),0,VLOOKUP($B46,Atelier3!$B:$P,K$1,FALSE))</f>
        <v>0</v>
      </c>
      <c r="L46" s="64"/>
      <c r="M46" s="78">
        <f>IF(ISNA(VLOOKUP($B46,Atelier4!$B:$P,M$1,0)),0,VLOOKUP($B46,Atelier4!$B:$P,M$1,FALSE))</f>
        <v>0</v>
      </c>
      <c r="N46" s="69"/>
      <c r="O46" s="78">
        <f>IF(ISNA(VLOOKUP($B46,Atelier5!$B:$P,O$1,0)),0,VLOOKUP($B46,Atelier5!$B:$P,O$1,FALSE))</f>
        <v>0</v>
      </c>
      <c r="P46" s="64"/>
      <c r="Q46" s="78"/>
    </row>
    <row r="47" spans="1:17" ht="28.5" hidden="1" x14ac:dyDescent="0.45">
      <c r="A47" s="16" t="s">
        <v>115</v>
      </c>
      <c r="B47" s="16" t="str">
        <f>Tableau119[[#This Row],[Noms ]]&amp;", "&amp;Tableau119[[#This Row],[Prénom ]]</f>
        <v>Boulianne, Guylaine</v>
      </c>
      <c r="C47" s="1" t="s">
        <v>31</v>
      </c>
      <c r="D47" s="1" t="s">
        <v>120</v>
      </c>
      <c r="E47" s="15"/>
      <c r="F47" s="69"/>
      <c r="G47" s="78">
        <f>IF(ISNA(VLOOKUP($B47,Atelier1!$B:$Z,G$1,0)),0,VLOOKUP($B47,Atelier1!$B:$Z,G$1,FALSE))</f>
        <v>0</v>
      </c>
      <c r="H47" s="64" t="s">
        <v>251</v>
      </c>
      <c r="I47" s="78" t="str">
        <f>IF(ISNA(VLOOKUP($B47,Atelier2!$C:$Q,I$1,0)),0,VLOOKUP($B47,Atelier2!$C:$Q,I$1,FALSE))</f>
        <v>patetguy@hotmail.com</v>
      </c>
      <c r="J47" s="64"/>
      <c r="K47" s="78">
        <f>IF(ISNA(VLOOKUP($B47,Atelier3!$B:$P,K$1,0)),0,VLOOKUP($B47,Atelier3!$B:$P,K$1,FALSE))</f>
        <v>0</v>
      </c>
      <c r="L47" s="64"/>
      <c r="M47" s="78">
        <f>IF(ISNA(VLOOKUP($B47,Atelier4!$B:$P,M$1,0)),0,VLOOKUP($B47,Atelier4!$B:$P,M$1,FALSE))</f>
        <v>0</v>
      </c>
      <c r="N47" s="69"/>
      <c r="O47" s="78">
        <f>IF(ISNA(VLOOKUP($B47,Atelier5!$B:$P,O$1,0)),0,VLOOKUP($B47,Atelier5!$B:$P,O$1,FALSE))</f>
        <v>0</v>
      </c>
      <c r="P47" s="64"/>
      <c r="Q47" s="78"/>
    </row>
    <row r="48" spans="1:17" ht="28.5" hidden="1" x14ac:dyDescent="0.45">
      <c r="A48" s="16" t="s">
        <v>115</v>
      </c>
      <c r="B48" s="16" t="str">
        <f>Tableau119[[#This Row],[Noms ]]&amp;", "&amp;Tableau119[[#This Row],[Prénom ]]</f>
        <v>Brousseau, Jacques</v>
      </c>
      <c r="C48" s="1" t="s">
        <v>129</v>
      </c>
      <c r="D48" s="1" t="s">
        <v>114</v>
      </c>
      <c r="E48" s="15"/>
      <c r="F48" s="69"/>
      <c r="G48" s="78">
        <f>IF(ISNA(VLOOKUP($B48,Atelier1!$B:$Z,G$1,0)),0,VLOOKUP($B48,Atelier1!$B:$Z,G$1,FALSE))</f>
        <v>0</v>
      </c>
      <c r="H48" s="64"/>
      <c r="I48" s="78">
        <f>IF(ISNA(VLOOKUP($B48,Atelier2!$C:$Q,I$1,0)),0,VLOOKUP($B48,Atelier2!$C:$Q,I$1,FALSE))</f>
        <v>0</v>
      </c>
      <c r="J48" s="64"/>
      <c r="K48" s="78">
        <f>IF(ISNA(VLOOKUP($B48,Atelier3!$B:$P,K$1,0)),0,VLOOKUP($B48,Atelier3!$B:$P,K$1,FALSE))</f>
        <v>0</v>
      </c>
      <c r="L48" s="64" t="s">
        <v>251</v>
      </c>
      <c r="M48" s="78">
        <f>IF(ISNA(VLOOKUP($B48,Atelier4!$B:$P,M$1,0)),0,VLOOKUP($B48,Atelier4!$B:$P,M$1,FALSE))</f>
        <v>0</v>
      </c>
      <c r="N48" s="69"/>
      <c r="O48" s="78">
        <f>IF(ISNA(VLOOKUP($B48,Atelier5!$B:$P,O$1,0)),0,VLOOKUP($B48,Atelier5!$B:$P,O$1,FALSE))</f>
        <v>0</v>
      </c>
      <c r="P48" s="64"/>
      <c r="Q48" s="78"/>
    </row>
    <row r="49" spans="1:17" ht="28.5" hidden="1" x14ac:dyDescent="0.45">
      <c r="A49" s="16" t="s">
        <v>115</v>
      </c>
      <c r="B49" s="16" t="str">
        <f>Tableau119[[#This Row],[Noms ]]&amp;", "&amp;Tableau119[[#This Row],[Prénom ]]</f>
        <v>Gagné, Nadine</v>
      </c>
      <c r="C49" s="1" t="s">
        <v>29</v>
      </c>
      <c r="D49" s="1" t="s">
        <v>118</v>
      </c>
      <c r="E49" s="15"/>
      <c r="F49" s="69"/>
      <c r="G49" s="78">
        <f>IF(ISNA(VLOOKUP($B49,Atelier1!$B:$Z,G$1,0)),0,VLOOKUP($B49,Atelier1!$B:$Z,G$1,FALSE))</f>
        <v>0</v>
      </c>
      <c r="H49" s="64"/>
      <c r="I49" s="78">
        <f>IF(ISNA(VLOOKUP($B49,Atelier2!$C:$Q,I$1,0)),0,VLOOKUP($B49,Atelier2!$C:$Q,I$1,FALSE))</f>
        <v>0</v>
      </c>
      <c r="J49" s="64"/>
      <c r="K49" s="78">
        <f>IF(ISNA(VLOOKUP($B49,Atelier3!$B:$P,K$1,0)),0,VLOOKUP($B49,Atelier3!$B:$P,K$1,FALSE))</f>
        <v>0</v>
      </c>
      <c r="L49" s="64"/>
      <c r="M49" s="78">
        <f>IF(ISNA(VLOOKUP($B49,Atelier4!$B:$P,M$1,0)),0,VLOOKUP($B49,Atelier4!$B:$P,M$1,FALSE))</f>
        <v>0</v>
      </c>
      <c r="N49" s="69"/>
      <c r="O49" s="78">
        <f>IF(ISNA(VLOOKUP($B49,Atelier5!$B:$P,O$1,0)),0,VLOOKUP($B49,Atelier5!$B:$P,O$1,FALSE))</f>
        <v>0</v>
      </c>
      <c r="P49" s="64"/>
      <c r="Q49" s="78"/>
    </row>
    <row r="50" spans="1:17" ht="28.5" hidden="1" x14ac:dyDescent="0.45">
      <c r="A50" s="16" t="s">
        <v>115</v>
      </c>
      <c r="B50" s="16" t="str">
        <f>Tableau119[[#This Row],[Noms ]]&amp;", "&amp;Tableau119[[#This Row],[Prénom ]]</f>
        <v>Girard , Carol</v>
      </c>
      <c r="C50" s="1" t="s">
        <v>116</v>
      </c>
      <c r="D50" s="1" t="s">
        <v>117</v>
      </c>
      <c r="E50" s="15"/>
      <c r="F50" s="69" t="s">
        <v>251</v>
      </c>
      <c r="G50" s="78">
        <f>IF(ISNA(VLOOKUP($B50,Atelier1!$B:$Z,G$1,0)),0,VLOOKUP($B50,Atelier1!$B:$Z,G$1,FALSE))</f>
        <v>0</v>
      </c>
      <c r="H50" s="64"/>
      <c r="I50" s="78">
        <f>IF(ISNA(VLOOKUP($B50,Atelier2!$C:$Q,I$1,0)),0,VLOOKUP($B50,Atelier2!$C:$Q,I$1,FALSE))</f>
        <v>0</v>
      </c>
      <c r="J50" s="64"/>
      <c r="K50" s="78">
        <f>IF(ISNA(VLOOKUP($B50,Atelier3!$B:$P,K$1,0)),0,VLOOKUP($B50,Atelier3!$B:$P,K$1,FALSE))</f>
        <v>0</v>
      </c>
      <c r="L50" s="64"/>
      <c r="M50" s="78">
        <f>IF(ISNA(VLOOKUP($B50,Atelier4!$B:$P,M$1,0)),0,VLOOKUP($B50,Atelier4!$B:$P,M$1,FALSE))</f>
        <v>0</v>
      </c>
      <c r="N50" s="69"/>
      <c r="O50" s="78">
        <f>IF(ISNA(VLOOKUP($B50,Atelier5!$B:$P,O$1,0)),0,VLOOKUP($B50,Atelier5!$B:$P,O$1,FALSE))</f>
        <v>0</v>
      </c>
      <c r="P50" s="64"/>
      <c r="Q50" s="78"/>
    </row>
    <row r="51" spans="1:17" ht="28.5" hidden="1" x14ac:dyDescent="0.45">
      <c r="A51" s="16" t="s">
        <v>115</v>
      </c>
      <c r="B51" s="16" t="str">
        <f>Tableau119[[#This Row],[Noms ]]&amp;", "&amp;Tableau119[[#This Row],[Prénom ]]</f>
        <v>Hovington, Maryse</v>
      </c>
      <c r="C51" s="1" t="s">
        <v>124</v>
      </c>
      <c r="D51" s="1" t="s">
        <v>125</v>
      </c>
      <c r="E51" s="15"/>
      <c r="F51" s="69"/>
      <c r="G51" s="78">
        <f>IF(ISNA(VLOOKUP($B51,Atelier1!$B:$Z,G$1,0)),0,VLOOKUP($B51,Atelier1!$B:$Z,G$1,FALSE))</f>
        <v>0</v>
      </c>
      <c r="H51" s="64"/>
      <c r="I51" s="78">
        <f>IF(ISNA(VLOOKUP($B51,Atelier2!$C:$Q,I$1,0)),0,VLOOKUP($B51,Atelier2!$C:$Q,I$1,FALSE))</f>
        <v>0</v>
      </c>
      <c r="J51" s="64"/>
      <c r="K51" s="78">
        <f>IF(ISNA(VLOOKUP($B51,Atelier3!$B:$P,K$1,0)),0,VLOOKUP($B51,Atelier3!$B:$P,K$1,FALSE))</f>
        <v>0</v>
      </c>
      <c r="L51" s="64"/>
      <c r="M51" s="78">
        <f>IF(ISNA(VLOOKUP($B51,Atelier4!$B:$P,M$1,0)),0,VLOOKUP($B51,Atelier4!$B:$P,M$1,FALSE))</f>
        <v>0</v>
      </c>
      <c r="N51" s="69"/>
      <c r="O51" s="78">
        <f>IF(ISNA(VLOOKUP($B51,Atelier5!$B:$P,O$1,0)),0,VLOOKUP($B51,Atelier5!$B:$P,O$1,FALSE))</f>
        <v>0</v>
      </c>
      <c r="P51" s="64"/>
      <c r="Q51" s="78"/>
    </row>
    <row r="52" spans="1:17" ht="28.5" hidden="1" x14ac:dyDescent="0.45">
      <c r="A52" s="16" t="s">
        <v>115</v>
      </c>
      <c r="B52" s="16" t="str">
        <f>Tableau119[[#This Row],[Noms ]]&amp;", "&amp;Tableau119[[#This Row],[Prénom ]]</f>
        <v>Martel, Louise</v>
      </c>
      <c r="C52" s="1" t="s">
        <v>128</v>
      </c>
      <c r="D52" s="1" t="s">
        <v>62</v>
      </c>
      <c r="E52" s="15"/>
      <c r="F52" s="69"/>
      <c r="G52" s="78">
        <f>IF(ISNA(VLOOKUP($B52,Atelier1!$B:$Z,G$1,0)),0,VLOOKUP($B52,Atelier1!$B:$Z,G$1,FALSE))</f>
        <v>0</v>
      </c>
      <c r="H52" s="64"/>
      <c r="I52" s="78">
        <f>IF(ISNA(VLOOKUP($B52,Atelier2!$C:$Q,I$1,0)),0,VLOOKUP($B52,Atelier2!$C:$Q,I$1,FALSE))</f>
        <v>0</v>
      </c>
      <c r="J52" s="64"/>
      <c r="K52" s="78">
        <f>IF(ISNA(VLOOKUP($B52,Atelier3!$B:$P,K$1,0)),0,VLOOKUP($B52,Atelier3!$B:$P,K$1,FALSE))</f>
        <v>0</v>
      </c>
      <c r="L52" s="64" t="s">
        <v>251</v>
      </c>
      <c r="M52" s="78">
        <f>IF(ISNA(VLOOKUP($B52,Atelier4!$B:$P,M$1,0)),0,VLOOKUP($B52,Atelier4!$B:$P,M$1,FALSE))</f>
        <v>0</v>
      </c>
      <c r="N52" s="69"/>
      <c r="O52" s="78">
        <f>IF(ISNA(VLOOKUP($B52,Atelier5!$B:$P,O$1,0)),0,VLOOKUP($B52,Atelier5!$B:$P,O$1,FALSE))</f>
        <v>0</v>
      </c>
      <c r="P52" s="64"/>
      <c r="Q52" s="78"/>
    </row>
    <row r="53" spans="1:17" ht="28.5" hidden="1" x14ac:dyDescent="0.45">
      <c r="A53" s="16" t="s">
        <v>115</v>
      </c>
      <c r="B53" s="16" t="str">
        <f>Tableau119[[#This Row],[Noms ]]&amp;", "&amp;Tableau119[[#This Row],[Prénom ]]</f>
        <v>Ouellet, Donald</v>
      </c>
      <c r="C53" s="1" t="s">
        <v>83</v>
      </c>
      <c r="D53" s="1" t="s">
        <v>121</v>
      </c>
      <c r="E53" s="15"/>
      <c r="F53" s="69"/>
      <c r="G53" s="78">
        <f>IF(ISNA(VLOOKUP($B53,Atelier1!$B:$Z,G$1,0)),0,VLOOKUP($B53,Atelier1!$B:$Z,G$1,FALSE))</f>
        <v>0</v>
      </c>
      <c r="H53" s="64"/>
      <c r="I53" s="78">
        <f>IF(ISNA(VLOOKUP($B53,Atelier2!$C:$Q,I$1,0)),0,VLOOKUP($B53,Atelier2!$C:$Q,I$1,FALSE))</f>
        <v>0</v>
      </c>
      <c r="J53" s="64"/>
      <c r="K53" s="78">
        <f>IF(ISNA(VLOOKUP($B53,Atelier3!$B:$P,K$1,0)),0,VLOOKUP($B53,Atelier3!$B:$P,K$1,FALSE))</f>
        <v>0</v>
      </c>
      <c r="L53" s="64"/>
      <c r="M53" s="78">
        <f>IF(ISNA(VLOOKUP($B53,Atelier4!$B:$P,M$1,0)),0,VLOOKUP($B53,Atelier4!$B:$P,M$1,FALSE))</f>
        <v>0</v>
      </c>
      <c r="N53" s="69" t="s">
        <v>251</v>
      </c>
      <c r="O53" s="78">
        <f>IF(ISNA(VLOOKUP($B53,Atelier5!$B:$P,O$1,0)),0,VLOOKUP($B53,Atelier5!$B:$P,O$1,FALSE))</f>
        <v>0</v>
      </c>
      <c r="P53" s="64"/>
      <c r="Q53" s="78"/>
    </row>
    <row r="54" spans="1:17" ht="28.5" hidden="1" x14ac:dyDescent="0.45">
      <c r="A54" s="16" t="s">
        <v>115</v>
      </c>
      <c r="B54" s="16" t="str">
        <f>Tableau119[[#This Row],[Noms ]]&amp;", "&amp;Tableau119[[#This Row],[Prénom ]]</f>
        <v>St-Gelais, Claude</v>
      </c>
      <c r="C54" s="1" t="s">
        <v>126</v>
      </c>
      <c r="D54" s="1" t="s">
        <v>127</v>
      </c>
      <c r="E54" s="15"/>
      <c r="F54" s="69" t="s">
        <v>251</v>
      </c>
      <c r="G54" s="78">
        <f>IF(ISNA(VLOOKUP($B54,Atelier1!$B:$Z,G$1,0)),0,VLOOKUP($B54,Atelier1!$B:$Z,G$1,FALSE))</f>
        <v>0</v>
      </c>
      <c r="H54" s="64"/>
      <c r="I54" s="78">
        <f>IF(ISNA(VLOOKUP($B54,Atelier2!$C:$Q,I$1,0)),0,VLOOKUP($B54,Atelier2!$C:$Q,I$1,FALSE))</f>
        <v>0</v>
      </c>
      <c r="J54" s="64"/>
      <c r="K54" s="78">
        <f>IF(ISNA(VLOOKUP($B54,Atelier3!$B:$P,K$1,0)),0,VLOOKUP($B54,Atelier3!$B:$P,K$1,FALSE))</f>
        <v>0</v>
      </c>
      <c r="L54" s="64"/>
      <c r="M54" s="78">
        <f>IF(ISNA(VLOOKUP($B54,Atelier4!$B:$P,M$1,0)),0,VLOOKUP($B54,Atelier4!$B:$P,M$1,FALSE))</f>
        <v>0</v>
      </c>
      <c r="N54" s="69"/>
      <c r="O54" s="78">
        <f>IF(ISNA(VLOOKUP($B54,Atelier5!$B:$P,O$1,0)),0,VLOOKUP($B54,Atelier5!$B:$P,O$1,FALSE))</f>
        <v>0</v>
      </c>
      <c r="P54" s="64"/>
      <c r="Q54" s="78"/>
    </row>
    <row r="55" spans="1:17" ht="28.5" hidden="1" x14ac:dyDescent="0.45">
      <c r="A55" s="16" t="s">
        <v>115</v>
      </c>
      <c r="B55" s="16" t="str">
        <f>Tableau119[[#This Row],[Noms ]]&amp;", "&amp;Tableau119[[#This Row],[Prénom ]]</f>
        <v>Tremblay, Guylaine</v>
      </c>
      <c r="C55" s="1" t="s">
        <v>119</v>
      </c>
      <c r="D55" s="1" t="s">
        <v>120</v>
      </c>
      <c r="E55" s="15"/>
      <c r="F55" s="69"/>
      <c r="G55" s="78">
        <f>IF(ISNA(VLOOKUP($B55,Atelier1!$B:$Z,G$1,0)),0,VLOOKUP($B55,Atelier1!$B:$Z,G$1,FALSE))</f>
        <v>0</v>
      </c>
      <c r="H55" s="64"/>
      <c r="I55" s="78">
        <f>IF(ISNA(VLOOKUP($B55,Atelier2!$C:$Q,I$1,0)),0,VLOOKUP($B55,Atelier2!$C:$Q,I$1,FALSE))</f>
        <v>0</v>
      </c>
      <c r="J55" s="64"/>
      <c r="K55" s="78">
        <f>IF(ISNA(VLOOKUP($B55,Atelier3!$B:$P,K$1,0)),0,VLOOKUP($B55,Atelier3!$B:$P,K$1,FALSE))</f>
        <v>0</v>
      </c>
      <c r="L55" s="64"/>
      <c r="M55" s="78">
        <f>IF(ISNA(VLOOKUP($B55,Atelier4!$B:$P,M$1,0)),0,VLOOKUP($B55,Atelier4!$B:$P,M$1,FALSE))</f>
        <v>0</v>
      </c>
      <c r="N55" s="69" t="s">
        <v>251</v>
      </c>
      <c r="O55" s="78">
        <f>IF(ISNA(VLOOKUP($B55,Atelier5!$B:$P,O$1,0)),0,VLOOKUP($B55,Atelier5!$B:$P,O$1,FALSE))</f>
        <v>0</v>
      </c>
      <c r="P55" s="64"/>
      <c r="Q55" s="78"/>
    </row>
    <row r="56" spans="1:17" hidden="1" x14ac:dyDescent="0.45">
      <c r="A56" s="3" t="s">
        <v>70</v>
      </c>
      <c r="B56" s="3" t="str">
        <f>Tableau119[[#This Row],[Noms ]]&amp;", "&amp;Tableau119[[#This Row],[Prénom ]]</f>
        <v>Aubert, Pierre</v>
      </c>
      <c r="C56" s="1" t="s">
        <v>77</v>
      </c>
      <c r="D56" s="1" t="s">
        <v>78</v>
      </c>
      <c r="E56" s="15"/>
      <c r="F56" s="69"/>
      <c r="G56" s="78">
        <f>IF(ISNA(VLOOKUP($B56,Atelier1!$B:$Z,G$1,0)),0,VLOOKUP($B56,Atelier1!$B:$Z,G$1,FALSE))</f>
        <v>0</v>
      </c>
      <c r="H56" s="64"/>
      <c r="I56" s="78">
        <f>IF(ISNA(VLOOKUP($B56,Atelier2!$C:$Q,I$1,0)),0,VLOOKUP($B56,Atelier2!$C:$Q,I$1,FALSE))</f>
        <v>0</v>
      </c>
      <c r="J56" s="64" t="s">
        <v>251</v>
      </c>
      <c r="K56" s="78">
        <f>IF(ISNA(VLOOKUP($B56,Atelier3!$B:$P,K$1,0)),0,VLOOKUP($B56,Atelier3!$B:$P,K$1,FALSE))</f>
        <v>0</v>
      </c>
      <c r="L56" s="64"/>
      <c r="M56" s="78">
        <f>IF(ISNA(VLOOKUP($B56,Atelier4!$B:$P,M$1,0)),0,VLOOKUP($B56,Atelier4!$B:$P,M$1,FALSE))</f>
        <v>0</v>
      </c>
      <c r="N56" s="69"/>
      <c r="O56" s="78">
        <f>IF(ISNA(VLOOKUP($B56,Atelier5!$B:$P,O$1,0)),0,VLOOKUP($B56,Atelier5!$B:$P,O$1,FALSE))</f>
        <v>0</v>
      </c>
      <c r="P56" s="64"/>
      <c r="Q56" s="78"/>
    </row>
    <row r="57" spans="1:17" x14ac:dyDescent="0.45">
      <c r="A57" s="10" t="s">
        <v>70</v>
      </c>
      <c r="B57" s="10" t="str">
        <f>Tableau119[[#This Row],[Noms ]]&amp;", "&amp;Tableau119[[#This Row],[Prénom ]]</f>
        <v>Gauthier, Joëlle</v>
      </c>
      <c r="C57" s="11" t="s">
        <v>8</v>
      </c>
      <c r="D57" s="11" t="s">
        <v>73</v>
      </c>
      <c r="E57" s="38">
        <v>1</v>
      </c>
      <c r="F57" s="69"/>
      <c r="G57" s="78">
        <f>IF(ISNA(VLOOKUP($B57,Atelier1!$B:$Z,G$1,0)),0,VLOOKUP($B57,Atelier1!$B:$Z,G$1,FALSE))</f>
        <v>0</v>
      </c>
      <c r="H57" s="64"/>
      <c r="I57" s="78">
        <f>IF(ISNA(VLOOKUP($B57,Atelier2!$C:$Q,I$1,0)),0,VLOOKUP($B57,Atelier2!$C:$Q,I$1,FALSE))</f>
        <v>0</v>
      </c>
      <c r="J57" s="64"/>
      <c r="K57" s="78">
        <f>IF(ISNA(VLOOKUP($B57,Atelier3!$B:$P,K$1,0)),0,VLOOKUP($B57,Atelier3!$B:$P,K$1,FALSE))</f>
        <v>0</v>
      </c>
      <c r="L57" s="64"/>
      <c r="M57" s="78">
        <f>IF(ISNA(VLOOKUP($B57,Atelier4!$B:$P,M$1,0)),0,VLOOKUP($B57,Atelier4!$B:$P,M$1,FALSE))</f>
        <v>0</v>
      </c>
      <c r="N57" s="69"/>
      <c r="O57" s="78">
        <f>IF(ISNA(VLOOKUP($B57,Atelier5!$B:$P,O$1,0)),0,VLOOKUP($B57,Atelier5!$B:$P,O$1,FALSE))</f>
        <v>0</v>
      </c>
      <c r="P57" s="65" t="s">
        <v>74</v>
      </c>
      <c r="Q57" s="78"/>
    </row>
    <row r="58" spans="1:17" hidden="1" x14ac:dyDescent="0.45">
      <c r="A58" s="3" t="s">
        <v>70</v>
      </c>
      <c r="B58" s="3" t="str">
        <f>Tableau119[[#This Row],[Noms ]]&amp;", "&amp;Tableau119[[#This Row],[Prénom ]]</f>
        <v>Labonté, Marie-Noëlle</v>
      </c>
      <c r="C58" s="1" t="s">
        <v>75</v>
      </c>
      <c r="D58" s="1" t="s">
        <v>76</v>
      </c>
      <c r="E58" s="39"/>
      <c r="F58" s="69"/>
      <c r="G58" s="78">
        <f>IF(ISNA(VLOOKUP($B58,Atelier1!$B:$Z,G$1,0)),0,VLOOKUP($B58,Atelier1!$B:$Z,G$1,FALSE))</f>
        <v>0</v>
      </c>
      <c r="H58" s="64"/>
      <c r="I58" s="78">
        <f>IF(ISNA(VLOOKUP($B58,Atelier2!$C:$Q,I$1,0)),0,VLOOKUP($B58,Atelier2!$C:$Q,I$1,FALSE))</f>
        <v>0</v>
      </c>
      <c r="J58" s="64"/>
      <c r="K58" s="78">
        <f>IF(ISNA(VLOOKUP($B58,Atelier3!$B:$P,K$1,0)),0,VLOOKUP($B58,Atelier3!$B:$P,K$1,FALSE))</f>
        <v>0</v>
      </c>
      <c r="L58" s="64"/>
      <c r="M58" s="78">
        <f>IF(ISNA(VLOOKUP($B58,Atelier4!$B:$P,M$1,0)),0,VLOOKUP($B58,Atelier4!$B:$P,M$1,FALSE))</f>
        <v>0</v>
      </c>
      <c r="N58" s="69"/>
      <c r="O58" s="78">
        <f>IF(ISNA(VLOOKUP($B58,Atelier5!$B:$P,O$1,0)),0,VLOOKUP($B58,Atelier5!$B:$P,O$1,FALSE))</f>
        <v>0</v>
      </c>
      <c r="P58" s="64"/>
      <c r="Q58" s="78"/>
    </row>
    <row r="59" spans="1:17" hidden="1" x14ac:dyDescent="0.45">
      <c r="A59" s="3" t="s">
        <v>70</v>
      </c>
      <c r="B59" s="3" t="str">
        <f>Tableau119[[#This Row],[Noms ]]&amp;", "&amp;Tableau119[[#This Row],[Prénom ]]</f>
        <v>Villeneuve, Jean-Martin</v>
      </c>
      <c r="C59" s="1" t="s">
        <v>71</v>
      </c>
      <c r="D59" s="1" t="s">
        <v>72</v>
      </c>
      <c r="E59" s="15"/>
      <c r="F59" s="69"/>
      <c r="G59" s="78">
        <f>IF(ISNA(VLOOKUP($B59,Atelier1!$B:$Z,G$1,0)),0,VLOOKUP($B59,Atelier1!$B:$Z,G$1,FALSE))</f>
        <v>0</v>
      </c>
      <c r="H59" s="64"/>
      <c r="I59" s="78">
        <f>IF(ISNA(VLOOKUP($B59,Atelier2!$C:$Q,I$1,0)),0,VLOOKUP($B59,Atelier2!$C:$Q,I$1,FALSE))</f>
        <v>0</v>
      </c>
      <c r="J59" s="64"/>
      <c r="K59" s="78">
        <f>IF(ISNA(VLOOKUP($B59,Atelier3!$B:$P,K$1,0)),0,VLOOKUP($B59,Atelier3!$B:$P,K$1,FALSE))</f>
        <v>0</v>
      </c>
      <c r="L59" s="64"/>
      <c r="M59" s="78">
        <f>IF(ISNA(VLOOKUP($B59,Atelier4!$B:$P,M$1,0)),0,VLOOKUP($B59,Atelier4!$B:$P,M$1,FALSE))</f>
        <v>0</v>
      </c>
      <c r="N59" s="69" t="s">
        <v>251</v>
      </c>
      <c r="O59" s="78">
        <f>IF(ISNA(VLOOKUP($B59,Atelier5!$B:$P,O$1,0)),0,VLOOKUP($B59,Atelier5!$B:$P,O$1,FALSE))</f>
        <v>0</v>
      </c>
      <c r="P59" s="64"/>
      <c r="Q59" s="78"/>
    </row>
    <row r="60" spans="1:17" hidden="1" x14ac:dyDescent="0.45">
      <c r="A60" s="3" t="s">
        <v>130</v>
      </c>
      <c r="B60" s="3" t="str">
        <f>Tableau119[[#This Row],[Noms ]]&amp;", "&amp;Tableau119[[#This Row],[Prénom ]]</f>
        <v>Chamberland, Annabelle</v>
      </c>
      <c r="C60" s="1" t="s">
        <v>133</v>
      </c>
      <c r="D60" s="1" t="s">
        <v>134</v>
      </c>
      <c r="E60" s="15"/>
      <c r="F60" s="69"/>
      <c r="G60" s="78">
        <f>IF(ISNA(VLOOKUP($B60,Atelier1!$B:$Z,G$1,0)),0,VLOOKUP($B60,Atelier1!$B:$Z,G$1,FALSE))</f>
        <v>0</v>
      </c>
      <c r="H60" s="64" t="s">
        <v>251</v>
      </c>
      <c r="I60" s="78" t="str">
        <f>IF(ISNA(VLOOKUP($B60,Atelier2!$C:$Q,I$1,0)),0,VLOOKUP($B60,Atelier2!$C:$Q,I$1,FALSE))</f>
        <v>annabellec@telus.net</v>
      </c>
      <c r="J60" s="64"/>
      <c r="K60" s="78">
        <f>IF(ISNA(VLOOKUP($B60,Atelier3!$B:$P,K$1,0)),0,VLOOKUP($B60,Atelier3!$B:$P,K$1,FALSE))</f>
        <v>0</v>
      </c>
      <c r="L60" s="64"/>
      <c r="M60" s="78">
        <f>IF(ISNA(VLOOKUP($B60,Atelier4!$B:$P,M$1,0)),0,VLOOKUP($B60,Atelier4!$B:$P,M$1,FALSE))</f>
        <v>0</v>
      </c>
      <c r="N60" s="69"/>
      <c r="O60" s="78">
        <f>IF(ISNA(VLOOKUP($B60,Atelier5!$B:$P,O$1,0)),0,VLOOKUP($B60,Atelier5!$B:$P,O$1,FALSE))</f>
        <v>0</v>
      </c>
      <c r="P60" s="64"/>
      <c r="Q60" s="78"/>
    </row>
    <row r="61" spans="1:17" hidden="1" x14ac:dyDescent="0.45">
      <c r="A61" s="3" t="s">
        <v>130</v>
      </c>
      <c r="B61" s="3" t="str">
        <f>Tableau119[[#This Row],[Noms ]]&amp;", "&amp;Tableau119[[#This Row],[Prénom ]]</f>
        <v>Collin, Nathalie</v>
      </c>
      <c r="C61" s="1" t="s">
        <v>135</v>
      </c>
      <c r="D61" s="1" t="s">
        <v>136</v>
      </c>
      <c r="E61" s="15"/>
      <c r="F61" s="69" t="s">
        <v>251</v>
      </c>
      <c r="G61" s="78">
        <f>IF(ISNA(VLOOKUP($B61,Atelier1!$B:$Z,G$1,0)),0,VLOOKUP($B61,Atelier1!$B:$Z,G$1,FALSE))</f>
        <v>0</v>
      </c>
      <c r="H61" s="64"/>
      <c r="I61" s="78">
        <f>IF(ISNA(VLOOKUP($B61,Atelier2!$C:$Q,I$1,0)),0,VLOOKUP($B61,Atelier2!$C:$Q,I$1,FALSE))</f>
        <v>0</v>
      </c>
      <c r="J61" s="64"/>
      <c r="K61" s="78">
        <f>IF(ISNA(VLOOKUP($B61,Atelier3!$B:$P,K$1,0)),0,VLOOKUP($B61,Atelier3!$B:$P,K$1,FALSE))</f>
        <v>0</v>
      </c>
      <c r="L61" s="64"/>
      <c r="M61" s="78">
        <f>IF(ISNA(VLOOKUP($B61,Atelier4!$B:$P,M$1,0)),0,VLOOKUP($B61,Atelier4!$B:$P,M$1,FALSE))</f>
        <v>0</v>
      </c>
      <c r="N61" s="69"/>
      <c r="O61" s="78">
        <f>IF(ISNA(VLOOKUP($B61,Atelier5!$B:$P,O$1,0)),0,VLOOKUP($B61,Atelier5!$B:$P,O$1,FALSE))</f>
        <v>0</v>
      </c>
      <c r="P61" s="64"/>
      <c r="Q61" s="78"/>
    </row>
    <row r="62" spans="1:17" x14ac:dyDescent="0.45">
      <c r="A62" s="3" t="s">
        <v>130</v>
      </c>
      <c r="B62" s="3" t="str">
        <f>Tableau119[[#This Row],[Noms ]]&amp;", "&amp;Tableau119[[#This Row],[Prénom ]]</f>
        <v>Coulombe, Marie-France</v>
      </c>
      <c r="C62" s="1" t="s">
        <v>140</v>
      </c>
      <c r="D62" s="1" t="s">
        <v>141</v>
      </c>
      <c r="E62" s="15"/>
      <c r="F62" s="69"/>
      <c r="G62" s="78">
        <f>IF(ISNA(VLOOKUP($B62,Atelier1!$B:$Z,G$1,0)),0,VLOOKUP($B62,Atelier1!$B:$Z,G$1,FALSE))</f>
        <v>0</v>
      </c>
      <c r="H62" s="64"/>
      <c r="I62" s="78">
        <f>IF(ISNA(VLOOKUP($B62,Atelier2!$C:$Q,I$1,0)),0,VLOOKUP($B62,Atelier2!$C:$Q,I$1,FALSE))</f>
        <v>0</v>
      </c>
      <c r="J62" s="64"/>
      <c r="K62" s="78">
        <f>IF(ISNA(VLOOKUP($B62,Atelier3!$B:$P,K$1,0)),0,VLOOKUP($B62,Atelier3!$B:$P,K$1,FALSE))</f>
        <v>0</v>
      </c>
      <c r="L62" s="64"/>
      <c r="M62" s="78">
        <f>IF(ISNA(VLOOKUP($B62,Atelier4!$B:$P,M$1,0)),0,VLOOKUP($B62,Atelier4!$B:$P,M$1,FALSE))</f>
        <v>0</v>
      </c>
      <c r="N62" s="69"/>
      <c r="O62" s="78">
        <f>IF(ISNA(VLOOKUP($B62,Atelier5!$B:$P,O$1,0)),0,VLOOKUP($B62,Atelier5!$B:$P,O$1,FALSE))</f>
        <v>0</v>
      </c>
      <c r="P62" s="64" t="s">
        <v>251</v>
      </c>
      <c r="Q62" s="78"/>
    </row>
    <row r="63" spans="1:17" hidden="1" x14ac:dyDescent="0.45">
      <c r="A63" s="3" t="s">
        <v>130</v>
      </c>
      <c r="B63" s="3" t="str">
        <f>Tableau119[[#This Row],[Noms ]]&amp;", "&amp;Tableau119[[#This Row],[Prénom ]]</f>
        <v>Fournier, Lyne</v>
      </c>
      <c r="C63" s="1" t="s">
        <v>54</v>
      </c>
      <c r="D63" s="1" t="s">
        <v>139</v>
      </c>
      <c r="E63" s="15"/>
      <c r="F63" s="69"/>
      <c r="G63" s="78">
        <f>IF(ISNA(VLOOKUP($B63,Atelier1!$B:$Z,G$1,0)),0,VLOOKUP($B63,Atelier1!$B:$Z,G$1,FALSE))</f>
        <v>0</v>
      </c>
      <c r="H63" s="64"/>
      <c r="I63" s="78">
        <f>IF(ISNA(VLOOKUP($B63,Atelier2!$C:$Q,I$1,0)),0,VLOOKUP($B63,Atelier2!$C:$Q,I$1,FALSE))</f>
        <v>0</v>
      </c>
      <c r="J63" s="64"/>
      <c r="K63" s="78">
        <f>IF(ISNA(VLOOKUP($B63,Atelier3!$B:$P,K$1,0)),0,VLOOKUP($B63,Atelier3!$B:$P,K$1,FALSE))</f>
        <v>0</v>
      </c>
      <c r="L63" s="64" t="s">
        <v>251</v>
      </c>
      <c r="M63" s="78">
        <f>IF(ISNA(VLOOKUP($B63,Atelier4!$B:$P,M$1,0)),0,VLOOKUP($B63,Atelier4!$B:$P,M$1,FALSE))</f>
        <v>0</v>
      </c>
      <c r="N63" s="69"/>
      <c r="O63" s="78">
        <f>IF(ISNA(VLOOKUP($B63,Atelier5!$B:$P,O$1,0)),0,VLOOKUP($B63,Atelier5!$B:$P,O$1,FALSE))</f>
        <v>0</v>
      </c>
      <c r="P63" s="64"/>
      <c r="Q63" s="78"/>
    </row>
    <row r="64" spans="1:17" x14ac:dyDescent="0.45">
      <c r="A64" s="3" t="s">
        <v>130</v>
      </c>
      <c r="B64" s="3" t="str">
        <f>Tableau119[[#This Row],[Noms ]]&amp;", "&amp;Tableau119[[#This Row],[Prénom ]]</f>
        <v>Hudon , Steeve</v>
      </c>
      <c r="C64" s="1" t="s">
        <v>131</v>
      </c>
      <c r="D64" s="1" t="s">
        <v>132</v>
      </c>
      <c r="E64" s="15"/>
      <c r="F64" s="69"/>
      <c r="G64" s="78">
        <f>IF(ISNA(VLOOKUP($B64,Atelier1!$B:$Z,G$1,0)),0,VLOOKUP($B64,Atelier1!$B:$Z,G$1,FALSE))</f>
        <v>0</v>
      </c>
      <c r="H64" s="64"/>
      <c r="I64" s="78">
        <f>IF(ISNA(VLOOKUP($B64,Atelier2!$C:$Q,I$1,0)),0,VLOOKUP($B64,Atelier2!$C:$Q,I$1,FALSE))</f>
        <v>0</v>
      </c>
      <c r="J64" s="64"/>
      <c r="K64" s="78">
        <f>IF(ISNA(VLOOKUP($B64,Atelier3!$B:$P,K$1,0)),0,VLOOKUP($B64,Atelier3!$B:$P,K$1,FALSE))</f>
        <v>0</v>
      </c>
      <c r="L64" s="64"/>
      <c r="M64" s="78">
        <f>IF(ISNA(VLOOKUP($B64,Atelier4!$B:$P,M$1,0)),0,VLOOKUP($B64,Atelier4!$B:$P,M$1,FALSE))</f>
        <v>0</v>
      </c>
      <c r="N64" s="69"/>
      <c r="O64" s="78">
        <f>IF(ISNA(VLOOKUP($B64,Atelier5!$B:$P,O$1,0)),0,VLOOKUP($B64,Atelier5!$B:$P,O$1,FALSE))</f>
        <v>0</v>
      </c>
      <c r="P64" s="64" t="s">
        <v>251</v>
      </c>
      <c r="Q64" s="78"/>
    </row>
    <row r="65" spans="1:17" hidden="1" x14ac:dyDescent="0.45">
      <c r="A65" s="3" t="s">
        <v>130</v>
      </c>
      <c r="B65" s="3" t="str">
        <f>Tableau119[[#This Row],[Noms ]]&amp;", "&amp;Tableau119[[#This Row],[Prénom ]]</f>
        <v>Lefrançois, Yves</v>
      </c>
      <c r="C65" s="1" t="s">
        <v>142</v>
      </c>
      <c r="D65" s="1" t="s">
        <v>143</v>
      </c>
      <c r="E65" s="15"/>
      <c r="F65" s="69"/>
      <c r="G65" s="78">
        <f>IF(ISNA(VLOOKUP($B65,Atelier1!$B:$Z,G$1,0)),0,VLOOKUP($B65,Atelier1!$B:$Z,G$1,FALSE))</f>
        <v>0</v>
      </c>
      <c r="H65" s="64"/>
      <c r="I65" s="78">
        <f>IF(ISNA(VLOOKUP($B65,Atelier2!$C:$Q,I$1,0)),0,VLOOKUP($B65,Atelier2!$C:$Q,I$1,FALSE))</f>
        <v>0</v>
      </c>
      <c r="J65" s="64"/>
      <c r="K65" s="78">
        <f>IF(ISNA(VLOOKUP($B65,Atelier3!$B:$P,K$1,0)),0,VLOOKUP($B65,Atelier3!$B:$P,K$1,FALSE))</f>
        <v>0</v>
      </c>
      <c r="L65" s="64"/>
      <c r="M65" s="78">
        <f>IF(ISNA(VLOOKUP($B65,Atelier4!$B:$P,M$1,0)),0,VLOOKUP($B65,Atelier4!$B:$P,M$1,FALSE))</f>
        <v>0</v>
      </c>
      <c r="N65" s="69" t="s">
        <v>251</v>
      </c>
      <c r="O65" s="78">
        <f>IF(ISNA(VLOOKUP($B65,Atelier5!$B:$P,O$1,0)),0,VLOOKUP($B65,Atelier5!$B:$P,O$1,FALSE))</f>
        <v>0</v>
      </c>
      <c r="P65" s="64"/>
      <c r="Q65" s="78"/>
    </row>
    <row r="66" spans="1:17" hidden="1" x14ac:dyDescent="0.45">
      <c r="A66" s="3" t="s">
        <v>130</v>
      </c>
      <c r="B66" s="3" t="str">
        <f>Tableau119[[#This Row],[Noms ]]&amp;", "&amp;Tableau119[[#This Row],[Prénom ]]</f>
        <v>Tanguay, Gervais</v>
      </c>
      <c r="C66" s="1" t="s">
        <v>137</v>
      </c>
      <c r="D66" s="1" t="s">
        <v>109</v>
      </c>
      <c r="E66" s="15"/>
      <c r="F66" s="69"/>
      <c r="G66" s="78">
        <f>IF(ISNA(VLOOKUP($B66,Atelier1!$B:$Z,G$1,0)),0,VLOOKUP($B66,Atelier1!$B:$Z,G$1,FALSE))</f>
        <v>0</v>
      </c>
      <c r="H66" s="64"/>
      <c r="I66" s="78">
        <f>IF(ISNA(VLOOKUP($B66,Atelier2!$C:$Q,I$1,0)),0,VLOOKUP($B66,Atelier2!$C:$Q,I$1,FALSE))</f>
        <v>0</v>
      </c>
      <c r="J66" s="64"/>
      <c r="K66" s="78">
        <f>IF(ISNA(VLOOKUP($B66,Atelier3!$B:$P,K$1,0)),0,VLOOKUP($B66,Atelier3!$B:$P,K$1,FALSE))</f>
        <v>0</v>
      </c>
      <c r="L66" s="64"/>
      <c r="M66" s="78">
        <f>IF(ISNA(VLOOKUP($B66,Atelier4!$B:$P,M$1,0)),0,VLOOKUP($B66,Atelier4!$B:$P,M$1,FALSE))</f>
        <v>0</v>
      </c>
      <c r="N66" s="69" t="s">
        <v>251</v>
      </c>
      <c r="O66" s="78">
        <f>IF(ISNA(VLOOKUP($B66,Atelier5!$B:$P,O$1,0)),0,VLOOKUP($B66,Atelier5!$B:$P,O$1,FALSE))</f>
        <v>0</v>
      </c>
      <c r="P66" s="64"/>
      <c r="Q66" s="78"/>
    </row>
    <row r="67" spans="1:17" hidden="1" x14ac:dyDescent="0.45">
      <c r="A67" s="3" t="s">
        <v>130</v>
      </c>
      <c r="B67" s="3" t="str">
        <f>Tableau119[[#This Row],[Noms ]]&amp;", "&amp;Tableau119[[#This Row],[Prénom ]]</f>
        <v>Tremblay, Réjeanne</v>
      </c>
      <c r="C67" s="1" t="s">
        <v>119</v>
      </c>
      <c r="D67" s="1" t="s">
        <v>138</v>
      </c>
      <c r="E67" s="15"/>
      <c r="F67" s="69"/>
      <c r="G67" s="78">
        <f>IF(ISNA(VLOOKUP($B67,Atelier1!$B:$Z,G$1,0)),0,VLOOKUP($B67,Atelier1!$B:$Z,G$1,FALSE))</f>
        <v>0</v>
      </c>
      <c r="H67" s="64"/>
      <c r="I67" s="78">
        <f>IF(ISNA(VLOOKUP($B67,Atelier2!$C:$Q,I$1,0)),0,VLOOKUP($B67,Atelier2!$C:$Q,I$1,FALSE))</f>
        <v>0</v>
      </c>
      <c r="J67" s="64"/>
      <c r="K67" s="78">
        <f>IF(ISNA(VLOOKUP($B67,Atelier3!$B:$P,K$1,0)),0,VLOOKUP($B67,Atelier3!$B:$P,K$1,FALSE))</f>
        <v>0</v>
      </c>
      <c r="L67" s="64" t="s">
        <v>251</v>
      </c>
      <c r="M67" s="78">
        <f>IF(ISNA(VLOOKUP($B67,Atelier4!$B:$P,M$1,0)),0,VLOOKUP($B67,Atelier4!$B:$P,M$1,FALSE))</f>
        <v>0</v>
      </c>
      <c r="N67" s="69"/>
      <c r="O67" s="78">
        <f>IF(ISNA(VLOOKUP($B67,Atelier5!$B:$P,O$1,0)),0,VLOOKUP($B67,Atelier5!$B:$P,O$1,FALSE))</f>
        <v>0</v>
      </c>
      <c r="P67" s="64"/>
      <c r="Q67" s="78"/>
    </row>
    <row r="68" spans="1:17" hidden="1" x14ac:dyDescent="0.45">
      <c r="A68" s="3" t="s">
        <v>185</v>
      </c>
      <c r="B68" s="3" t="str">
        <f>Tableau119[[#This Row],[Noms ]]&amp;", "&amp;Tableau119[[#This Row],[Prénom ]]</f>
        <v>Dionne, Nicole</v>
      </c>
      <c r="C68" s="1" t="s">
        <v>190</v>
      </c>
      <c r="D68" s="1" t="s">
        <v>191</v>
      </c>
      <c r="E68" s="15"/>
      <c r="F68" s="69"/>
      <c r="G68" s="78">
        <f>IF(ISNA(VLOOKUP($B68,Atelier1!$B:$Z,G$1,0)),0,VLOOKUP($B68,Atelier1!$B:$Z,G$1,FALSE))</f>
        <v>0</v>
      </c>
      <c r="H68" s="64"/>
      <c r="I68" s="78">
        <f>IF(ISNA(VLOOKUP($B68,Atelier2!$C:$Q,I$1,0)),0,VLOOKUP($B68,Atelier2!$C:$Q,I$1,FALSE))</f>
        <v>0</v>
      </c>
      <c r="J68" s="64" t="s">
        <v>251</v>
      </c>
      <c r="K68" s="78">
        <f>IF(ISNA(VLOOKUP($B68,Atelier3!$B:$P,K$1,0)),0,VLOOKUP($B68,Atelier3!$B:$P,K$1,FALSE))</f>
        <v>0</v>
      </c>
      <c r="L68" s="64"/>
      <c r="M68" s="78">
        <f>IF(ISNA(VLOOKUP($B68,Atelier4!$B:$P,M$1,0)),0,VLOOKUP($B68,Atelier4!$B:$P,M$1,FALSE))</f>
        <v>0</v>
      </c>
      <c r="N68" s="69"/>
      <c r="O68" s="78">
        <f>IF(ISNA(VLOOKUP($B68,Atelier5!$B:$P,O$1,0)),0,VLOOKUP($B68,Atelier5!$B:$P,O$1,FALSE))</f>
        <v>0</v>
      </c>
      <c r="P68" s="64"/>
      <c r="Q68" s="78"/>
    </row>
    <row r="69" spans="1:17" hidden="1" x14ac:dyDescent="0.45">
      <c r="A69" s="3" t="s">
        <v>185</v>
      </c>
      <c r="B69" s="3" t="str">
        <f>Tableau119[[#This Row],[Noms ]]&amp;", "&amp;Tableau119[[#This Row],[Prénom ]]</f>
        <v>Dumais, Michel</v>
      </c>
      <c r="C69" s="1" t="s">
        <v>192</v>
      </c>
      <c r="D69" s="1" t="s">
        <v>27</v>
      </c>
      <c r="E69" s="15"/>
      <c r="F69" s="69"/>
      <c r="G69" s="78">
        <f>IF(ISNA(VLOOKUP($B69,Atelier1!$B:$Z,G$1,0)),0,VLOOKUP($B69,Atelier1!$B:$Z,G$1,FALSE))</f>
        <v>0</v>
      </c>
      <c r="H69" s="64"/>
      <c r="I69" s="78">
        <f>IF(ISNA(VLOOKUP($B69,Atelier2!$C:$Q,I$1,0)),0,VLOOKUP($B69,Atelier2!$C:$Q,I$1,FALSE))</f>
        <v>0</v>
      </c>
      <c r="J69" s="64"/>
      <c r="K69" s="78">
        <f>IF(ISNA(VLOOKUP($B69,Atelier3!$B:$P,K$1,0)),0,VLOOKUP($B69,Atelier3!$B:$P,K$1,FALSE))</f>
        <v>0</v>
      </c>
      <c r="L69" s="64"/>
      <c r="M69" s="78">
        <f>IF(ISNA(VLOOKUP($B69,Atelier4!$B:$P,M$1,0)),0,VLOOKUP($B69,Atelier4!$B:$P,M$1,FALSE))</f>
        <v>0</v>
      </c>
      <c r="N69" s="69" t="s">
        <v>251</v>
      </c>
      <c r="O69" s="78">
        <f>IF(ISNA(VLOOKUP($B69,Atelier5!$B:$P,O$1,0)),0,VLOOKUP($B69,Atelier5!$B:$P,O$1,FALSE))</f>
        <v>0</v>
      </c>
      <c r="P69" s="64"/>
      <c r="Q69" s="78"/>
    </row>
    <row r="70" spans="1:17" x14ac:dyDescent="0.45">
      <c r="A70" s="3" t="s">
        <v>185</v>
      </c>
      <c r="B70" s="3" t="str">
        <f>Tableau119[[#This Row],[Noms ]]&amp;", "&amp;Tableau119[[#This Row],[Prénom ]]</f>
        <v>Lévesque, Luce</v>
      </c>
      <c r="C70" s="1" t="s">
        <v>186</v>
      </c>
      <c r="D70" s="1" t="s">
        <v>187</v>
      </c>
      <c r="E70" s="15"/>
      <c r="F70" s="69"/>
      <c r="G70" s="78">
        <f>IF(ISNA(VLOOKUP($B70,Atelier1!$B:$Z,G$1,0)),0,VLOOKUP($B70,Atelier1!$B:$Z,G$1,FALSE))</f>
        <v>0</v>
      </c>
      <c r="H70" s="64"/>
      <c r="I70" s="78">
        <f>IF(ISNA(VLOOKUP($B70,Atelier2!$C:$Q,I$1,0)),0,VLOOKUP($B70,Atelier2!$C:$Q,I$1,FALSE))</f>
        <v>0</v>
      </c>
      <c r="J70" s="64"/>
      <c r="K70" s="78">
        <f>IF(ISNA(VLOOKUP($B70,Atelier3!$B:$P,K$1,0)),0,VLOOKUP($B70,Atelier3!$B:$P,K$1,FALSE))</f>
        <v>0</v>
      </c>
      <c r="L70" s="64"/>
      <c r="M70" s="78">
        <f>IF(ISNA(VLOOKUP($B70,Atelier4!$B:$P,M$1,0)),0,VLOOKUP($B70,Atelier4!$B:$P,M$1,FALSE))</f>
        <v>0</v>
      </c>
      <c r="N70" s="69"/>
      <c r="O70" s="78">
        <f>IF(ISNA(VLOOKUP($B70,Atelier5!$B:$P,O$1,0)),0,VLOOKUP($B70,Atelier5!$B:$P,O$1,FALSE))</f>
        <v>0</v>
      </c>
      <c r="P70" s="64" t="s">
        <v>251</v>
      </c>
      <c r="Q70" s="78"/>
    </row>
    <row r="71" spans="1:17" hidden="1" x14ac:dyDescent="0.45">
      <c r="A71" s="3" t="s">
        <v>185</v>
      </c>
      <c r="B71" s="3" t="str">
        <f>Tableau119[[#This Row],[Noms ]]&amp;", "&amp;Tableau119[[#This Row],[Prénom ]]</f>
        <v>Lévesque , Réal</v>
      </c>
      <c r="C71" s="1" t="s">
        <v>188</v>
      </c>
      <c r="D71" s="1" t="s">
        <v>189</v>
      </c>
      <c r="E71" s="15"/>
      <c r="F71" s="69"/>
      <c r="G71" s="78">
        <f>IF(ISNA(VLOOKUP($B71,Atelier1!$B:$Z,G$1,0)),0,VLOOKUP($B71,Atelier1!$B:$Z,G$1,FALSE))</f>
        <v>0</v>
      </c>
      <c r="H71" s="64" t="s">
        <v>251</v>
      </c>
      <c r="I71" s="78" t="str">
        <f>IF(ISNA(VLOOKUP($B71,Atelier2!$C:$Q,I$1,0)),0,VLOOKUP($B71,Atelier2!$C:$Q,I$1,FALSE))</f>
        <v>real.levesque@live.fr;</v>
      </c>
      <c r="J71" s="64"/>
      <c r="K71" s="78">
        <f>IF(ISNA(VLOOKUP($B71,Atelier3!$B:$P,K$1,0)),0,VLOOKUP($B71,Atelier3!$B:$P,K$1,FALSE))</f>
        <v>0</v>
      </c>
      <c r="L71" s="64"/>
      <c r="M71" s="78">
        <f>IF(ISNA(VLOOKUP($B71,Atelier4!$B:$P,M$1,0)),0,VLOOKUP($B71,Atelier4!$B:$P,M$1,FALSE))</f>
        <v>0</v>
      </c>
      <c r="N71" s="69"/>
      <c r="O71" s="78">
        <f>IF(ISNA(VLOOKUP($B71,Atelier5!$B:$P,O$1,0)),0,VLOOKUP($B71,Atelier5!$B:$P,O$1,FALSE))</f>
        <v>0</v>
      </c>
      <c r="P71" s="64"/>
      <c r="Q71" s="78"/>
    </row>
    <row r="72" spans="1:17" hidden="1" x14ac:dyDescent="0.45">
      <c r="A72" s="3" t="s">
        <v>185</v>
      </c>
      <c r="B72" s="3" t="str">
        <f>Tableau119[[#This Row],[Noms ]]&amp;", "&amp;Tableau119[[#This Row],[Prénom ]]</f>
        <v>Ouellet, Chantal</v>
      </c>
      <c r="C72" s="1" t="s">
        <v>83</v>
      </c>
      <c r="D72" s="1" t="s">
        <v>153</v>
      </c>
      <c r="E72" s="15"/>
      <c r="F72" s="69" t="s">
        <v>251</v>
      </c>
      <c r="G72" s="78">
        <f>IF(ISNA(VLOOKUP($B72,Atelier1!$B:$Z,G$1,0)),0,VLOOKUP($B72,Atelier1!$B:$Z,G$1,FALSE))</f>
        <v>0</v>
      </c>
      <c r="H72" s="64"/>
      <c r="I72" s="78">
        <f>IF(ISNA(VLOOKUP($B72,Atelier2!$C:$Q,I$1,0)),0,VLOOKUP($B72,Atelier2!$C:$Q,I$1,FALSE))</f>
        <v>0</v>
      </c>
      <c r="J72" s="64"/>
      <c r="K72" s="78">
        <f>IF(ISNA(VLOOKUP($B72,Atelier3!$B:$P,K$1,0)),0,VLOOKUP($B72,Atelier3!$B:$P,K$1,FALSE))</f>
        <v>0</v>
      </c>
      <c r="L72" s="64"/>
      <c r="M72" s="78">
        <f>IF(ISNA(VLOOKUP($B72,Atelier4!$B:$P,M$1,0)),0,VLOOKUP($B72,Atelier4!$B:$P,M$1,FALSE))</f>
        <v>0</v>
      </c>
      <c r="N72" s="69"/>
      <c r="O72" s="78">
        <f>IF(ISNA(VLOOKUP($B72,Atelier5!$B:$P,O$1,0)),0,VLOOKUP($B72,Atelier5!$B:$P,O$1,FALSE))</f>
        <v>0</v>
      </c>
      <c r="P72" s="64"/>
      <c r="Q72" s="78"/>
    </row>
    <row r="73" spans="1:17" hidden="1" x14ac:dyDescent="0.45">
      <c r="A73" s="3" t="s">
        <v>44</v>
      </c>
      <c r="B73" s="3" t="str">
        <f>Tableau119[[#This Row],[Noms ]]&amp;", "&amp;Tableau119[[#This Row],[Prénom ]]</f>
        <v>Boudreau, Roméo</v>
      </c>
      <c r="C73" s="1" t="s">
        <v>47</v>
      </c>
      <c r="D73" s="1" t="s">
        <v>48</v>
      </c>
      <c r="E73" s="15"/>
      <c r="F73" s="69" t="s">
        <v>251</v>
      </c>
      <c r="G73" s="78">
        <f>IF(ISNA(VLOOKUP($B73,Atelier1!$B:$Z,G$1,0)),0,VLOOKUP($B73,Atelier1!$B:$Z,G$1,FALSE))</f>
        <v>0</v>
      </c>
      <c r="H73" s="64"/>
      <c r="I73" s="78">
        <f>IF(ISNA(VLOOKUP($B73,Atelier2!$C:$Q,I$1,0)),0,VLOOKUP($B73,Atelier2!$C:$Q,I$1,FALSE))</f>
        <v>0</v>
      </c>
      <c r="J73" s="64"/>
      <c r="K73" s="78">
        <f>IF(ISNA(VLOOKUP($B73,Atelier3!$B:$P,K$1,0)),0,VLOOKUP($B73,Atelier3!$B:$P,K$1,FALSE))</f>
        <v>0</v>
      </c>
      <c r="L73" s="64"/>
      <c r="M73" s="78">
        <f>IF(ISNA(VLOOKUP($B73,Atelier4!$B:$P,M$1,0)),0,VLOOKUP($B73,Atelier4!$B:$P,M$1,FALSE))</f>
        <v>0</v>
      </c>
      <c r="N73" s="69"/>
      <c r="O73" s="78">
        <f>IF(ISNA(VLOOKUP($B73,Atelier5!$B:$P,O$1,0)),0,VLOOKUP($B73,Atelier5!$B:$P,O$1,FALSE))</f>
        <v>0</v>
      </c>
      <c r="P73" s="64"/>
      <c r="Q73" s="78"/>
    </row>
    <row r="74" spans="1:17" x14ac:dyDescent="0.45">
      <c r="A74" s="3" t="s">
        <v>44</v>
      </c>
      <c r="B74" s="3" t="str">
        <f>Tableau119[[#This Row],[Noms ]]&amp;", "&amp;Tableau119[[#This Row],[Prénom ]]</f>
        <v>Gagnon, Marie-Élyse</v>
      </c>
      <c r="C74" s="1" t="s">
        <v>49</v>
      </c>
      <c r="D74" s="1" t="s">
        <v>50</v>
      </c>
      <c r="E74" s="15"/>
      <c r="F74" s="69"/>
      <c r="G74" s="78">
        <f>IF(ISNA(VLOOKUP($B74,Atelier1!$B:$Z,G$1,0)),0,VLOOKUP($B74,Atelier1!$B:$Z,G$1,FALSE))</f>
        <v>0</v>
      </c>
      <c r="H74" s="64"/>
      <c r="I74" s="78">
        <f>IF(ISNA(VLOOKUP($B74,Atelier2!$C:$Q,I$1,0)),0,VLOOKUP($B74,Atelier2!$C:$Q,I$1,FALSE))</f>
        <v>0</v>
      </c>
      <c r="J74" s="64"/>
      <c r="K74" s="78">
        <f>IF(ISNA(VLOOKUP($B74,Atelier3!$B:$P,K$1,0)),0,VLOOKUP($B74,Atelier3!$B:$P,K$1,FALSE))</f>
        <v>0</v>
      </c>
      <c r="L74" s="64"/>
      <c r="M74" s="78">
        <f>IF(ISNA(VLOOKUP($B74,Atelier4!$B:$P,M$1,0)),0,VLOOKUP($B74,Atelier4!$B:$P,M$1,FALSE))</f>
        <v>0</v>
      </c>
      <c r="N74" s="69"/>
      <c r="O74" s="78">
        <f>IF(ISNA(VLOOKUP($B74,Atelier5!$B:$P,O$1,0)),0,VLOOKUP($B74,Atelier5!$B:$P,O$1,FALSE))</f>
        <v>0</v>
      </c>
      <c r="P74" s="64" t="s">
        <v>251</v>
      </c>
      <c r="Q74" s="78"/>
    </row>
    <row r="75" spans="1:17" x14ac:dyDescent="0.45">
      <c r="A75" s="3" t="s">
        <v>44</v>
      </c>
      <c r="B75" s="3" t="str">
        <f>Tableau119[[#This Row],[Noms ]]&amp;", "&amp;Tableau119[[#This Row],[Prénom ]]</f>
        <v>Gagnon, Régis</v>
      </c>
      <c r="C75" s="1" t="s">
        <v>49</v>
      </c>
      <c r="D75" s="1" t="s">
        <v>51</v>
      </c>
      <c r="E75" s="15"/>
      <c r="F75" s="69"/>
      <c r="G75" s="78">
        <f>IF(ISNA(VLOOKUP($B75,Atelier1!$B:$Z,G$1,0)),0,VLOOKUP($B75,Atelier1!$B:$Z,G$1,FALSE))</f>
        <v>0</v>
      </c>
      <c r="H75" s="64"/>
      <c r="I75" s="78">
        <f>IF(ISNA(VLOOKUP($B75,Atelier2!$C:$Q,I$1,0)),0,VLOOKUP($B75,Atelier2!$C:$Q,I$1,FALSE))</f>
        <v>0</v>
      </c>
      <c r="J75" s="64"/>
      <c r="K75" s="78">
        <f>IF(ISNA(VLOOKUP($B75,Atelier3!$B:$P,K$1,0)),0,VLOOKUP($B75,Atelier3!$B:$P,K$1,FALSE))</f>
        <v>0</v>
      </c>
      <c r="L75" s="64"/>
      <c r="M75" s="78">
        <f>IF(ISNA(VLOOKUP($B75,Atelier4!$B:$P,M$1,0)),0,VLOOKUP($B75,Atelier4!$B:$P,M$1,FALSE))</f>
        <v>0</v>
      </c>
      <c r="N75" s="69"/>
      <c r="O75" s="78">
        <f>IF(ISNA(VLOOKUP($B75,Atelier5!$B:$P,O$1,0)),0,VLOOKUP($B75,Atelier5!$B:$P,O$1,FALSE))</f>
        <v>0</v>
      </c>
      <c r="P75" s="64" t="s">
        <v>251</v>
      </c>
      <c r="Q75" s="78"/>
    </row>
    <row r="76" spans="1:17" hidden="1" x14ac:dyDescent="0.45">
      <c r="A76" s="3" t="s">
        <v>44</v>
      </c>
      <c r="B76" s="3" t="str">
        <f>Tableau119[[#This Row],[Noms ]]&amp;", "&amp;Tableau119[[#This Row],[Prénom ]]</f>
        <v>Sirois, Nanny</v>
      </c>
      <c r="C76" s="1" t="s">
        <v>45</v>
      </c>
      <c r="D76" s="1" t="s">
        <v>46</v>
      </c>
      <c r="E76" s="15"/>
      <c r="F76" s="69"/>
      <c r="G76" s="78">
        <f>IF(ISNA(VLOOKUP($B76,Atelier1!$B:$Z,G$1,0)),0,VLOOKUP($B76,Atelier1!$B:$Z,G$1,FALSE))</f>
        <v>0</v>
      </c>
      <c r="H76" s="64"/>
      <c r="I76" s="78">
        <f>IF(ISNA(VLOOKUP($B76,Atelier2!$C:$Q,I$1,0)),0,VLOOKUP($B76,Atelier2!$C:$Q,I$1,FALSE))</f>
        <v>0</v>
      </c>
      <c r="J76" s="64" t="s">
        <v>251</v>
      </c>
      <c r="K76" s="78">
        <f>IF(ISNA(VLOOKUP($B76,Atelier3!$B:$P,K$1,0)),0,VLOOKUP($B76,Atelier3!$B:$P,K$1,FALSE))</f>
        <v>0</v>
      </c>
      <c r="L76" s="64"/>
      <c r="M76" s="78">
        <f>IF(ISNA(VLOOKUP($B76,Atelier4!$B:$P,M$1,0)),0,VLOOKUP($B76,Atelier4!$B:$P,M$1,FALSE))</f>
        <v>0</v>
      </c>
      <c r="N76" s="69"/>
      <c r="O76" s="78">
        <f>IF(ISNA(VLOOKUP($B76,Atelier5!$B:$P,O$1,0)),0,VLOOKUP($B76,Atelier5!$B:$P,O$1,FALSE))</f>
        <v>0</v>
      </c>
      <c r="P76" s="64"/>
      <c r="Q76" s="78"/>
    </row>
    <row r="77" spans="1:17" hidden="1" x14ac:dyDescent="0.45">
      <c r="A77" s="3" t="s">
        <v>193</v>
      </c>
      <c r="B77" s="3" t="str">
        <f>Tableau119[[#This Row],[Noms ]]&amp;", "&amp;Tableau119[[#This Row],[Prénom ]]</f>
        <v>Auclair, Dominique</v>
      </c>
      <c r="C77" s="1" t="s">
        <v>201</v>
      </c>
      <c r="D77" s="1" t="s">
        <v>202</v>
      </c>
      <c r="E77" s="15"/>
      <c r="F77" s="69"/>
      <c r="G77" s="78">
        <f>IF(ISNA(VLOOKUP($B77,Atelier1!$B:$Z,G$1,0)),0,VLOOKUP($B77,Atelier1!$B:$Z,G$1,FALSE))</f>
        <v>0</v>
      </c>
      <c r="H77" s="64" t="s">
        <v>251</v>
      </c>
      <c r="I77" s="78" t="str">
        <f>IF(ISNA(VLOOKUP($B77,Atelier2!$C:$Q,I$1,0)),0,VLOOKUP($B77,Atelier2!$C:$Q,I$1,FALSE))</f>
        <v>auclairdominique88@gmail.com;</v>
      </c>
      <c r="J77" s="64"/>
      <c r="K77" s="78">
        <f>IF(ISNA(VLOOKUP($B77,Atelier3!$B:$P,K$1,0)),0,VLOOKUP($B77,Atelier3!$B:$P,K$1,FALSE))</f>
        <v>0</v>
      </c>
      <c r="L77" s="64"/>
      <c r="M77" s="78">
        <f>IF(ISNA(VLOOKUP($B77,Atelier4!$B:$P,M$1,0)),0,VLOOKUP($B77,Atelier4!$B:$P,M$1,FALSE))</f>
        <v>0</v>
      </c>
      <c r="N77" s="69"/>
      <c r="O77" s="78">
        <f>IF(ISNA(VLOOKUP($B77,Atelier5!$B:$P,O$1,0)),0,VLOOKUP($B77,Atelier5!$B:$P,O$1,FALSE))</f>
        <v>0</v>
      </c>
      <c r="P77" s="64"/>
      <c r="Q77" s="78"/>
    </row>
    <row r="78" spans="1:17" hidden="1" x14ac:dyDescent="0.45">
      <c r="A78" s="3" t="s">
        <v>193</v>
      </c>
      <c r="B78" s="3" t="str">
        <f>Tableau119[[#This Row],[Noms ]]&amp;", "&amp;Tableau119[[#This Row],[Prénom ]]</f>
        <v>Castonguay, Johanne</v>
      </c>
      <c r="C78" s="1" t="s">
        <v>199</v>
      </c>
      <c r="D78" s="1" t="s">
        <v>200</v>
      </c>
      <c r="E78" s="15"/>
      <c r="F78" s="69"/>
      <c r="G78" s="78">
        <f>IF(ISNA(VLOOKUP($B78,Atelier1!$B:$Z,G$1,0)),0,VLOOKUP($B78,Atelier1!$B:$Z,G$1,FALSE))</f>
        <v>0</v>
      </c>
      <c r="H78" s="64"/>
      <c r="I78" s="78">
        <f>IF(ISNA(VLOOKUP($B78,Atelier2!$C:$Q,I$1,0)),0,VLOOKUP($B78,Atelier2!$C:$Q,I$1,FALSE))</f>
        <v>0</v>
      </c>
      <c r="J78" s="64"/>
      <c r="K78" s="78">
        <f>IF(ISNA(VLOOKUP($B78,Atelier3!$B:$P,K$1,0)),0,VLOOKUP($B78,Atelier3!$B:$P,K$1,FALSE))</f>
        <v>0</v>
      </c>
      <c r="L78" s="64"/>
      <c r="M78" s="78">
        <f>IF(ISNA(VLOOKUP($B78,Atelier4!$B:$P,M$1,0)),0,VLOOKUP($B78,Atelier4!$B:$P,M$1,FALSE))</f>
        <v>0</v>
      </c>
      <c r="N78" s="69" t="s">
        <v>251</v>
      </c>
      <c r="O78" s="78">
        <f>IF(ISNA(VLOOKUP($B78,Atelier5!$B:$P,O$1,0)),0,VLOOKUP($B78,Atelier5!$B:$P,O$1,FALSE))</f>
        <v>0</v>
      </c>
      <c r="P78" s="64"/>
      <c r="Q78" s="78"/>
    </row>
    <row r="79" spans="1:17" hidden="1" x14ac:dyDescent="0.45">
      <c r="A79" s="3" t="s">
        <v>193</v>
      </c>
      <c r="B79" s="3" t="str">
        <f>Tableau119[[#This Row],[Noms ]]&amp;", "&amp;Tableau119[[#This Row],[Prénom ]]</f>
        <v>Gasse, Pierre-André</v>
      </c>
      <c r="C79" s="1" t="s">
        <v>194</v>
      </c>
      <c r="D79" s="1" t="s">
        <v>195</v>
      </c>
      <c r="E79" s="15"/>
      <c r="F79" s="69"/>
      <c r="G79" s="78">
        <f>IF(ISNA(VLOOKUP($B79,Atelier1!$B:$Z,G$1,0)),0,VLOOKUP($B79,Atelier1!$B:$Z,G$1,FALSE))</f>
        <v>0</v>
      </c>
      <c r="H79" s="64" t="s">
        <v>251</v>
      </c>
      <c r="I79" s="78" t="str">
        <f>IF(ISNA(VLOOKUP($B79,Atelier2!$C:$Q,I$1,0)),0,VLOOKUP($B79,Atelier2!$C:$Q,I$1,FALSE))</f>
        <v>lionpierreag@gmail.com</v>
      </c>
      <c r="J79" s="64"/>
      <c r="K79" s="78">
        <f>IF(ISNA(VLOOKUP($B79,Atelier3!$B:$P,K$1,0)),0,VLOOKUP($B79,Atelier3!$B:$P,K$1,FALSE))</f>
        <v>0</v>
      </c>
      <c r="L79" s="64"/>
      <c r="M79" s="78">
        <f>IF(ISNA(VLOOKUP($B79,Atelier4!$B:$P,M$1,0)),0,VLOOKUP($B79,Atelier4!$B:$P,M$1,FALSE))</f>
        <v>0</v>
      </c>
      <c r="N79" s="69"/>
      <c r="O79" s="78">
        <f>IF(ISNA(VLOOKUP($B79,Atelier5!$B:$P,O$1,0)),0,VLOOKUP($B79,Atelier5!$B:$P,O$1,FALSE))</f>
        <v>0</v>
      </c>
      <c r="P79" s="64"/>
      <c r="Q79" s="78"/>
    </row>
    <row r="80" spans="1:17" x14ac:dyDescent="0.45">
      <c r="A80" s="3" t="s">
        <v>193</v>
      </c>
      <c r="B80" s="3" t="str">
        <f>Tableau119[[#This Row],[Noms ]]&amp;", "&amp;Tableau119[[#This Row],[Prénom ]]</f>
        <v>Lemieux, Alban</v>
      </c>
      <c r="C80" s="1" t="s">
        <v>197</v>
      </c>
      <c r="D80" s="1" t="s">
        <v>198</v>
      </c>
      <c r="E80" s="15"/>
      <c r="F80" s="69"/>
      <c r="G80" s="78">
        <f>IF(ISNA(VLOOKUP($B80,Atelier1!$B:$Z,G$1,0)),0,VLOOKUP($B80,Atelier1!$B:$Z,G$1,FALSE))</f>
        <v>0</v>
      </c>
      <c r="H80" s="64"/>
      <c r="I80" s="78">
        <f>IF(ISNA(VLOOKUP($B80,Atelier2!$C:$Q,I$1,0)),0,VLOOKUP($B80,Atelier2!$C:$Q,I$1,FALSE))</f>
        <v>0</v>
      </c>
      <c r="J80" s="64"/>
      <c r="K80" s="78">
        <f>IF(ISNA(VLOOKUP($B80,Atelier3!$B:$P,K$1,0)),0,VLOOKUP($B80,Atelier3!$B:$P,K$1,FALSE))</f>
        <v>0</v>
      </c>
      <c r="L80" s="64"/>
      <c r="M80" s="78">
        <f>IF(ISNA(VLOOKUP($B80,Atelier4!$B:$P,M$1,0)),0,VLOOKUP($B80,Atelier4!$B:$P,M$1,FALSE))</f>
        <v>0</v>
      </c>
      <c r="N80" s="69"/>
      <c r="O80" s="78">
        <f>IF(ISNA(VLOOKUP($B80,Atelier5!$B:$P,O$1,0)),0,VLOOKUP($B80,Atelier5!$B:$P,O$1,FALSE))</f>
        <v>0</v>
      </c>
      <c r="P80" s="64" t="s">
        <v>251</v>
      </c>
      <c r="Q80" s="78"/>
    </row>
    <row r="81" spans="1:17" hidden="1" x14ac:dyDescent="0.45">
      <c r="A81" s="3" t="s">
        <v>193</v>
      </c>
      <c r="B81" s="3" t="str">
        <f>Tableau119[[#This Row],[Noms ]]&amp;", "&amp;Tableau119[[#This Row],[Prénom ]]</f>
        <v>Richard, Marc</v>
      </c>
      <c r="C81" s="1" t="s">
        <v>98</v>
      </c>
      <c r="D81" s="1" t="s">
        <v>205</v>
      </c>
      <c r="E81" s="15"/>
      <c r="F81" s="69"/>
      <c r="G81" s="78">
        <f>IF(ISNA(VLOOKUP($B81,Atelier1!$B:$Z,G$1,0)),0,VLOOKUP($B81,Atelier1!$B:$Z,G$1,FALSE))</f>
        <v>0</v>
      </c>
      <c r="H81" s="64"/>
      <c r="I81" s="78">
        <f>IF(ISNA(VLOOKUP($B81,Atelier2!$C:$Q,I$1,0)),0,VLOOKUP($B81,Atelier2!$C:$Q,I$1,FALSE))</f>
        <v>0</v>
      </c>
      <c r="J81" s="64"/>
      <c r="K81" s="78">
        <f>IF(ISNA(VLOOKUP($B81,Atelier3!$B:$P,K$1,0)),0,VLOOKUP($B81,Atelier3!$B:$P,K$1,FALSE))</f>
        <v>0</v>
      </c>
      <c r="L81" s="64"/>
      <c r="M81" s="78">
        <f>IF(ISNA(VLOOKUP($B81,Atelier4!$B:$P,M$1,0)),0,VLOOKUP($B81,Atelier4!$B:$P,M$1,FALSE))</f>
        <v>0</v>
      </c>
      <c r="N81" s="69" t="s">
        <v>251</v>
      </c>
      <c r="O81" s="78">
        <f>IF(ISNA(VLOOKUP($B81,Atelier5!$B:$P,O$1,0)),0,VLOOKUP($B81,Atelier5!$B:$P,O$1,FALSE))</f>
        <v>0</v>
      </c>
      <c r="P81" s="64"/>
      <c r="Q81" s="78"/>
    </row>
    <row r="82" spans="1:17" hidden="1" x14ac:dyDescent="0.45">
      <c r="A82" s="3" t="s">
        <v>193</v>
      </c>
      <c r="B82" s="3" t="str">
        <f>Tableau119[[#This Row],[Noms ]]&amp;", "&amp;Tableau119[[#This Row],[Prénom ]]</f>
        <v>Robinson, Marie-Josée</v>
      </c>
      <c r="C82" s="1" t="s">
        <v>203</v>
      </c>
      <c r="D82" s="1" t="s">
        <v>204</v>
      </c>
      <c r="E82" s="15"/>
      <c r="F82" s="69"/>
      <c r="G82" s="78">
        <f>IF(ISNA(VLOOKUP($B82,Atelier1!$B:$Z,G$1,0)),0,VLOOKUP($B82,Atelier1!$B:$Z,G$1,FALSE))</f>
        <v>0</v>
      </c>
      <c r="H82" s="64" t="s">
        <v>251</v>
      </c>
      <c r="I82" s="78" t="str">
        <f>IF(ISNA(VLOOKUP($B82,Atelier2!$C:$Q,I$1,0)),0,VLOOKUP($B82,Atelier2!$C:$Q,I$1,FALSE))</f>
        <v xml:space="preserve">tara13@telus.net; </v>
      </c>
      <c r="J82" s="64"/>
      <c r="K82" s="78">
        <f>IF(ISNA(VLOOKUP($B82,Atelier3!$B:$P,K$1,0)),0,VLOOKUP($B82,Atelier3!$B:$P,K$1,FALSE))</f>
        <v>0</v>
      </c>
      <c r="L82" s="64"/>
      <c r="M82" s="78">
        <f>IF(ISNA(VLOOKUP($B82,Atelier4!$B:$P,M$1,0)),0,VLOOKUP($B82,Atelier4!$B:$P,M$1,FALSE))</f>
        <v>0</v>
      </c>
      <c r="N82" s="69"/>
      <c r="O82" s="78">
        <f>IF(ISNA(VLOOKUP($B82,Atelier5!$B:$P,O$1,0)),0,VLOOKUP($B82,Atelier5!$B:$P,O$1,FALSE))</f>
        <v>0</v>
      </c>
      <c r="P82" s="64"/>
      <c r="Q82" s="78"/>
    </row>
    <row r="83" spans="1:17" hidden="1" x14ac:dyDescent="0.45">
      <c r="A83" s="3" t="s">
        <v>193</v>
      </c>
      <c r="B83" s="3" t="str">
        <f>Tableau119[[#This Row],[Noms ]]&amp;", "&amp;Tableau119[[#This Row],[Prénom ]]</f>
        <v>St-Laurent, Sylvain</v>
      </c>
      <c r="C83" s="1" t="s">
        <v>196</v>
      </c>
      <c r="D83" s="1" t="s">
        <v>64</v>
      </c>
      <c r="E83" s="15"/>
      <c r="F83" s="69" t="s">
        <v>251</v>
      </c>
      <c r="G83" s="78">
        <f>IF(ISNA(VLOOKUP($B83,Atelier1!$B:$Z,G$1,0)),0,VLOOKUP($B83,Atelier1!$B:$Z,G$1,FALSE))</f>
        <v>0</v>
      </c>
      <c r="H83" s="64"/>
      <c r="I83" s="78">
        <f>IF(ISNA(VLOOKUP($B83,Atelier2!$C:$Q,I$1,0)),0,VLOOKUP($B83,Atelier2!$C:$Q,I$1,FALSE))</f>
        <v>0</v>
      </c>
      <c r="J83" s="64"/>
      <c r="K83" s="78">
        <f>IF(ISNA(VLOOKUP($B83,Atelier3!$B:$P,K$1,0)),0,VLOOKUP($B83,Atelier3!$B:$P,K$1,FALSE))</f>
        <v>0</v>
      </c>
      <c r="L83" s="64"/>
      <c r="M83" s="78">
        <f>IF(ISNA(VLOOKUP($B83,Atelier4!$B:$P,M$1,0)),0,VLOOKUP($B83,Atelier4!$B:$P,M$1,FALSE))</f>
        <v>0</v>
      </c>
      <c r="N83" s="69"/>
      <c r="O83" s="78">
        <f>IF(ISNA(VLOOKUP($B83,Atelier5!$B:$P,O$1,0)),0,VLOOKUP($B83,Atelier5!$B:$P,O$1,FALSE))</f>
        <v>0</v>
      </c>
      <c r="P83" s="64"/>
      <c r="Q83" s="78"/>
    </row>
    <row r="84" spans="1:17" hidden="1" x14ac:dyDescent="0.45">
      <c r="A84" s="3" t="s">
        <v>2</v>
      </c>
      <c r="B84" s="3" t="str">
        <f>Tableau119[[#This Row],[Noms ]]&amp;", "&amp;Tableau119[[#This Row],[Prénom ]]</f>
        <v>Gauthier, Julie</v>
      </c>
      <c r="C84" s="1" t="s">
        <v>8</v>
      </c>
      <c r="D84" s="1" t="s">
        <v>9</v>
      </c>
      <c r="E84" s="15"/>
      <c r="F84" s="69" t="s">
        <v>251</v>
      </c>
      <c r="G84" s="78">
        <f>IF(ISNA(VLOOKUP($B84,Atelier1!$B:$Z,G$1,0)),0,VLOOKUP($B84,Atelier1!$B:$Z,G$1,FALSE))</f>
        <v>0</v>
      </c>
      <c r="H84" s="64"/>
      <c r="I84" s="78">
        <f>IF(ISNA(VLOOKUP($B84,Atelier2!$C:$Q,I$1,0)),0,VLOOKUP($B84,Atelier2!$C:$Q,I$1,FALSE))</f>
        <v>0</v>
      </c>
      <c r="J84" s="64"/>
      <c r="K84" s="78">
        <f>IF(ISNA(VLOOKUP($B84,Atelier3!$B:$P,K$1,0)),0,VLOOKUP($B84,Atelier3!$B:$P,K$1,FALSE))</f>
        <v>0</v>
      </c>
      <c r="L84" s="64"/>
      <c r="M84" s="78">
        <f>IF(ISNA(VLOOKUP($B84,Atelier4!$B:$P,M$1,0)),0,VLOOKUP($B84,Atelier4!$B:$P,M$1,FALSE))</f>
        <v>0</v>
      </c>
      <c r="N84" s="69"/>
      <c r="O84" s="78">
        <f>IF(ISNA(VLOOKUP($B84,Atelier5!$B:$P,O$1,0)),0,VLOOKUP($B84,Atelier5!$B:$P,O$1,FALSE))</f>
        <v>0</v>
      </c>
      <c r="P84" s="64"/>
      <c r="Q84" s="78"/>
    </row>
    <row r="85" spans="1:17" hidden="1" x14ac:dyDescent="0.45">
      <c r="A85" s="3" t="s">
        <v>2</v>
      </c>
      <c r="B85" s="3" t="str">
        <f>Tableau119[[#This Row],[Noms ]]&amp;", "&amp;Tableau119[[#This Row],[Prénom ]]</f>
        <v>Minville , André</v>
      </c>
      <c r="C85" s="1" t="s">
        <v>3</v>
      </c>
      <c r="D85" s="1" t="s">
        <v>7</v>
      </c>
      <c r="E85" s="15"/>
      <c r="F85" s="69"/>
      <c r="G85" s="78">
        <f>IF(ISNA(VLOOKUP($B85,Atelier1!$B:$Z,G$1,0)),0,VLOOKUP($B85,Atelier1!$B:$Z,G$1,FALSE))</f>
        <v>0</v>
      </c>
      <c r="H85" s="64"/>
      <c r="I85" s="78">
        <f>IF(ISNA(VLOOKUP($B85,Atelier2!$C:$Q,I$1,0)),0,VLOOKUP($B85,Atelier2!$C:$Q,I$1,FALSE))</f>
        <v>0</v>
      </c>
      <c r="J85" s="64"/>
      <c r="K85" s="78">
        <f>IF(ISNA(VLOOKUP($B85,Atelier3!$B:$P,K$1,0)),0,VLOOKUP($B85,Atelier3!$B:$P,K$1,FALSE))</f>
        <v>0</v>
      </c>
      <c r="L85" s="64"/>
      <c r="M85" s="78">
        <f>IF(ISNA(VLOOKUP($B85,Atelier4!$B:$P,M$1,0)),0,VLOOKUP($B85,Atelier4!$B:$P,M$1,FALSE))</f>
        <v>0</v>
      </c>
      <c r="N85" s="69" t="s">
        <v>251</v>
      </c>
      <c r="O85" s="78">
        <f>IF(ISNA(VLOOKUP($B85,Atelier5!$B:$P,O$1,0)),0,VLOOKUP($B85,Atelier5!$B:$P,O$1,FALSE))</f>
        <v>0</v>
      </c>
      <c r="P85" s="64"/>
      <c r="Q85" s="78"/>
    </row>
    <row r="86" spans="1:17" hidden="1" x14ac:dyDescent="0.45">
      <c r="A86" s="3" t="s">
        <v>2</v>
      </c>
      <c r="B86" s="3" t="str">
        <f>Tableau119[[#This Row],[Noms ]]&amp;", "&amp;Tableau119[[#This Row],[Prénom ]]</f>
        <v>Minville , Nathaniel</v>
      </c>
      <c r="C86" s="1" t="s">
        <v>3</v>
      </c>
      <c r="D86" s="1" t="s">
        <v>4</v>
      </c>
      <c r="E86" s="15"/>
      <c r="F86" s="69"/>
      <c r="G86" s="78">
        <f>IF(ISNA(VLOOKUP($B86,Atelier1!$B:$Z,G$1,0)),0,VLOOKUP($B86,Atelier1!$B:$Z,G$1,FALSE))</f>
        <v>0</v>
      </c>
      <c r="H86" s="64"/>
      <c r="I86" s="78">
        <f>IF(ISNA(VLOOKUP($B86,Atelier2!$C:$Q,I$1,0)),0,VLOOKUP($B86,Atelier2!$C:$Q,I$1,FALSE))</f>
        <v>0</v>
      </c>
      <c r="J86" s="64"/>
      <c r="K86" s="78">
        <f>IF(ISNA(VLOOKUP($B86,Atelier3!$B:$P,K$1,0)),0,VLOOKUP($B86,Atelier3!$B:$P,K$1,FALSE))</f>
        <v>0</v>
      </c>
      <c r="L86" s="64" t="s">
        <v>251</v>
      </c>
      <c r="M86" s="78">
        <f>IF(ISNA(VLOOKUP($B86,Atelier4!$B:$P,M$1,0)),0,VLOOKUP($B86,Atelier4!$B:$P,M$1,FALSE))</f>
        <v>0</v>
      </c>
      <c r="N86" s="69"/>
      <c r="O86" s="78">
        <f>IF(ISNA(VLOOKUP($B86,Atelier5!$B:$P,O$1,0)),0,VLOOKUP($B86,Atelier5!$B:$P,O$1,FALSE))</f>
        <v>0</v>
      </c>
      <c r="P86" s="64"/>
      <c r="Q86" s="78"/>
    </row>
    <row r="87" spans="1:17" hidden="1" x14ac:dyDescent="0.45">
      <c r="A87" s="3" t="s">
        <v>2</v>
      </c>
      <c r="B87" s="3" t="str">
        <f>Tableau119[[#This Row],[Noms ]]&amp;", "&amp;Tableau119[[#This Row],[Prénom ]]</f>
        <v>St-Pierre, Kathy</v>
      </c>
      <c r="C87" s="1" t="s">
        <v>5</v>
      </c>
      <c r="D87" s="1" t="s">
        <v>6</v>
      </c>
      <c r="E87" s="15"/>
      <c r="F87" s="69"/>
      <c r="G87" s="78">
        <f>IF(ISNA(VLOOKUP($B87,Atelier1!$B:$Z,G$1,0)),0,VLOOKUP($B87,Atelier1!$B:$Z,G$1,FALSE))</f>
        <v>0</v>
      </c>
      <c r="H87" s="64" t="s">
        <v>251</v>
      </c>
      <c r="I87" s="78" t="str">
        <f>IF(ISNA(VLOOKUP($B87,Atelier2!$C:$Q,I$1,0)),0,VLOOKUP($B87,Atelier2!$C:$Q,I$1,FALSE))</f>
        <v>st_pierrekathy@hotmail.com;</v>
      </c>
      <c r="J87" s="64"/>
      <c r="K87" s="78">
        <f>IF(ISNA(VLOOKUP($B87,Atelier3!$B:$P,K$1,0)),0,VLOOKUP($B87,Atelier3!$B:$P,K$1,FALSE))</f>
        <v>0</v>
      </c>
      <c r="L87" s="64"/>
      <c r="M87" s="78">
        <f>IF(ISNA(VLOOKUP($B87,Atelier4!$B:$P,M$1,0)),0,VLOOKUP($B87,Atelier4!$B:$P,M$1,FALSE))</f>
        <v>0</v>
      </c>
      <c r="N87" s="69"/>
      <c r="O87" s="78">
        <f>IF(ISNA(VLOOKUP($B87,Atelier5!$B:$P,O$1,0)),0,VLOOKUP($B87,Atelier5!$B:$P,O$1,FALSE))</f>
        <v>0</v>
      </c>
      <c r="P87" s="64"/>
      <c r="Q87" s="78"/>
    </row>
    <row r="88" spans="1:17" hidden="1" x14ac:dyDescent="0.45">
      <c r="A88" s="3" t="s">
        <v>60</v>
      </c>
      <c r="B88" s="3" t="str">
        <f>Tableau119[[#This Row],[Noms ]]&amp;", "&amp;Tableau119[[#This Row],[Prénom ]]</f>
        <v>Chapados, Louise</v>
      </c>
      <c r="C88" s="1" t="s">
        <v>61</v>
      </c>
      <c r="D88" s="1" t="s">
        <v>62</v>
      </c>
      <c r="E88" s="15"/>
      <c r="F88" s="69"/>
      <c r="G88" s="78">
        <f>IF(ISNA(VLOOKUP($B88,Atelier1!$B:$Z,G$1,0)),0,VLOOKUP($B88,Atelier1!$B:$Z,G$1,FALSE))</f>
        <v>0</v>
      </c>
      <c r="H88" s="64" t="s">
        <v>251</v>
      </c>
      <c r="I88" s="78" t="str">
        <f>IF(ISNA(VLOOKUP($B88,Atelier2!$C:$Q,I$1,0)),0,VLOOKUP($B88,Atelier2!$C:$Q,I$1,FALSE))</f>
        <v>secretaire.lions.paspebiac@gmail.com</v>
      </c>
      <c r="J88" s="64"/>
      <c r="K88" s="78">
        <f>IF(ISNA(VLOOKUP($B88,Atelier3!$B:$P,K$1,0)),0,VLOOKUP($B88,Atelier3!$B:$P,K$1,FALSE))</f>
        <v>0</v>
      </c>
      <c r="L88" s="64"/>
      <c r="M88" s="78">
        <f>IF(ISNA(VLOOKUP($B88,Atelier4!$B:$P,M$1,0)),0,VLOOKUP($B88,Atelier4!$B:$P,M$1,FALSE))</f>
        <v>0</v>
      </c>
      <c r="N88" s="69"/>
      <c r="O88" s="78">
        <f>IF(ISNA(VLOOKUP($B88,Atelier5!$B:$P,O$1,0)),0,VLOOKUP($B88,Atelier5!$B:$P,O$1,FALSE))</f>
        <v>0</v>
      </c>
      <c r="P88" s="64"/>
      <c r="Q88" s="78"/>
    </row>
    <row r="89" spans="1:17" hidden="1" x14ac:dyDescent="0.45">
      <c r="A89" s="3" t="s">
        <v>60</v>
      </c>
      <c r="B89" s="3" t="str">
        <f>Tableau119[[#This Row],[Noms ]]&amp;", "&amp;Tableau119[[#This Row],[Prénom ]]</f>
        <v>Loisel, Sylvain</v>
      </c>
      <c r="C89" s="1" t="s">
        <v>63</v>
      </c>
      <c r="D89" s="1" t="s">
        <v>64</v>
      </c>
      <c r="E89" s="15"/>
      <c r="F89" s="69"/>
      <c r="G89" s="78">
        <f>IF(ISNA(VLOOKUP($B89,Atelier1!$B:$Z,G$1,0)),0,VLOOKUP($B89,Atelier1!$B:$Z,G$1,FALSE))</f>
        <v>0</v>
      </c>
      <c r="H89" s="64"/>
      <c r="I89" s="78">
        <f>IF(ISNA(VLOOKUP($B89,Atelier2!$C:$Q,I$1,0)),0,VLOOKUP($B89,Atelier2!$C:$Q,I$1,FALSE))</f>
        <v>0</v>
      </c>
      <c r="J89" s="64"/>
      <c r="K89" s="78">
        <f>IF(ISNA(VLOOKUP($B89,Atelier3!$B:$P,K$1,0)),0,VLOOKUP($B89,Atelier3!$B:$P,K$1,FALSE))</f>
        <v>0</v>
      </c>
      <c r="L89" s="64"/>
      <c r="M89" s="78">
        <f>IF(ISNA(VLOOKUP($B89,Atelier4!$B:$P,M$1,0)),0,VLOOKUP($B89,Atelier4!$B:$P,M$1,FALSE))</f>
        <v>0</v>
      </c>
      <c r="N89" s="69" t="s">
        <v>251</v>
      </c>
      <c r="O89" s="78">
        <f>IF(ISNA(VLOOKUP($B89,Atelier5!$B:$P,O$1,0)),0,VLOOKUP($B89,Atelier5!$B:$P,O$1,FALSE))</f>
        <v>0</v>
      </c>
      <c r="P89" s="64"/>
      <c r="Q89" s="78"/>
    </row>
    <row r="90" spans="1:17" x14ac:dyDescent="0.45">
      <c r="A90" s="3" t="s">
        <v>220</v>
      </c>
      <c r="B90" s="3" t="str">
        <f>Tableau119[[#This Row],[Noms ]]&amp;", "&amp;Tableau119[[#This Row],[Prénom ]]</f>
        <v>Poirier, Jean-Marie</v>
      </c>
      <c r="C90" s="1" t="s">
        <v>221</v>
      </c>
      <c r="D90" s="1" t="s">
        <v>222</v>
      </c>
      <c r="E90" s="15"/>
      <c r="F90" s="69"/>
      <c r="G90" s="78">
        <f>IF(ISNA(VLOOKUP($B90,Atelier1!$B:$Z,G$1,0)),0,VLOOKUP($B90,Atelier1!$B:$Z,G$1,FALSE))</f>
        <v>0</v>
      </c>
      <c r="H90" s="64"/>
      <c r="I90" s="78">
        <f>IF(ISNA(VLOOKUP($B90,Atelier2!$C:$Q,I$1,0)),0,VLOOKUP($B90,Atelier2!$C:$Q,I$1,FALSE))</f>
        <v>0</v>
      </c>
      <c r="J90" s="64"/>
      <c r="K90" s="78">
        <f>IF(ISNA(VLOOKUP($B90,Atelier3!$B:$P,K$1,0)),0,VLOOKUP($B90,Atelier3!$B:$P,K$1,FALSE))</f>
        <v>0</v>
      </c>
      <c r="L90" s="64"/>
      <c r="M90" s="78">
        <f>IF(ISNA(VLOOKUP($B90,Atelier4!$B:$P,M$1,0)),0,VLOOKUP($B90,Atelier4!$B:$P,M$1,FALSE))</f>
        <v>0</v>
      </c>
      <c r="N90" s="69"/>
      <c r="O90" s="78">
        <f>IF(ISNA(VLOOKUP($B90,Atelier5!$B:$P,O$1,0)),0,VLOOKUP($B90,Atelier5!$B:$P,O$1,FALSE))</f>
        <v>0</v>
      </c>
      <c r="P90" s="64" t="s">
        <v>251</v>
      </c>
      <c r="Q90" s="78"/>
    </row>
    <row r="91" spans="1:17" hidden="1" x14ac:dyDescent="0.45">
      <c r="A91" s="3" t="s">
        <v>220</v>
      </c>
      <c r="B91" s="3" t="str">
        <f>Tableau119[[#This Row],[Noms ]]&amp;", "&amp;Tableau119[[#This Row],[Prénom ]]</f>
        <v>Therriault, Guy</v>
      </c>
      <c r="C91" s="1" t="s">
        <v>223</v>
      </c>
      <c r="D91" s="1" t="s">
        <v>37</v>
      </c>
      <c r="E91" s="15"/>
      <c r="F91" s="69" t="s">
        <v>251</v>
      </c>
      <c r="G91" s="78">
        <f>IF(ISNA(VLOOKUP($B91,Atelier1!$B:$Z,G$1,0)),0,VLOOKUP($B91,Atelier1!$B:$Z,G$1,FALSE))</f>
        <v>0</v>
      </c>
      <c r="H91" s="64"/>
      <c r="I91" s="78">
        <f>IF(ISNA(VLOOKUP($B91,Atelier2!$C:$Q,I$1,0)),0,VLOOKUP($B91,Atelier2!$C:$Q,I$1,FALSE))</f>
        <v>0</v>
      </c>
      <c r="J91" s="64"/>
      <c r="K91" s="78">
        <f>IF(ISNA(VLOOKUP($B91,Atelier3!$B:$P,K$1,0)),0,VLOOKUP($B91,Atelier3!$B:$P,K$1,FALSE))</f>
        <v>0</v>
      </c>
      <c r="L91" s="64"/>
      <c r="M91" s="78">
        <f>IF(ISNA(VLOOKUP($B91,Atelier4!$B:$P,M$1,0)),0,VLOOKUP($B91,Atelier4!$B:$P,M$1,FALSE))</f>
        <v>0</v>
      </c>
      <c r="N91" s="69"/>
      <c r="O91" s="78">
        <f>IF(ISNA(VLOOKUP($B91,Atelier5!$B:$P,O$1,0)),0,VLOOKUP($B91,Atelier5!$B:$P,O$1,FALSE))</f>
        <v>0</v>
      </c>
      <c r="P91" s="64"/>
      <c r="Q91" s="78"/>
    </row>
    <row r="92" spans="1:17" hidden="1" x14ac:dyDescent="0.45">
      <c r="A92" s="3" t="s">
        <v>144</v>
      </c>
      <c r="B92" s="3" t="str">
        <f>Tableau119[[#This Row],[Noms ]]&amp;", "&amp;Tableau119[[#This Row],[Prénom ]]</f>
        <v>Girard, Lyne</v>
      </c>
      <c r="C92" s="1" t="s">
        <v>24</v>
      </c>
      <c r="D92" s="1" t="s">
        <v>139</v>
      </c>
      <c r="E92" s="15"/>
      <c r="F92" s="69"/>
      <c r="G92" s="78">
        <f>IF(ISNA(VLOOKUP($B92,Atelier1!$B:$Z,G$1,0)),0,VLOOKUP($B92,Atelier1!$B:$Z,G$1,FALSE))</f>
        <v>0</v>
      </c>
      <c r="H92" s="64" t="s">
        <v>251</v>
      </c>
      <c r="I92" s="78" t="str">
        <f>IF(ISNA(VLOOKUP($B92,Atelier2!$C:$Q,I$1,0)),0,VLOOKUP($B92,Atelier2!$C:$Q,I$1,FALSE))</f>
        <v>lyne.girard8@gmail.com</v>
      </c>
      <c r="J92" s="64"/>
      <c r="K92" s="78">
        <f>IF(ISNA(VLOOKUP($B92,Atelier3!$B:$P,K$1,0)),0,VLOOKUP($B92,Atelier3!$B:$P,K$1,FALSE))</f>
        <v>0</v>
      </c>
      <c r="L92" s="64"/>
      <c r="M92" s="78">
        <f>IF(ISNA(VLOOKUP($B92,Atelier4!$B:$P,M$1,0)),0,VLOOKUP($B92,Atelier4!$B:$P,M$1,FALSE))</f>
        <v>0</v>
      </c>
      <c r="N92" s="69"/>
      <c r="O92" s="78">
        <f>IF(ISNA(VLOOKUP($B92,Atelier5!$B:$P,O$1,0)),0,VLOOKUP($B92,Atelier5!$B:$P,O$1,FALSE))</f>
        <v>0</v>
      </c>
      <c r="P92" s="64"/>
      <c r="Q92" s="78"/>
    </row>
    <row r="93" spans="1:17" hidden="1" x14ac:dyDescent="0.45">
      <c r="A93" s="3" t="s">
        <v>144</v>
      </c>
      <c r="B93" s="3" t="str">
        <f>Tableau119[[#This Row],[Noms ]]&amp;", "&amp;Tableau119[[#This Row],[Prénom ]]</f>
        <v>Milliner, Bertrand</v>
      </c>
      <c r="C93" s="1" t="s">
        <v>145</v>
      </c>
      <c r="D93" s="1" t="s">
        <v>146</v>
      </c>
      <c r="E93" s="15"/>
      <c r="F93" s="69"/>
      <c r="G93" s="78">
        <f>IF(ISNA(VLOOKUP($B93,Atelier1!$B:$Z,G$1,0)),0,VLOOKUP($B93,Atelier1!$B:$Z,G$1,FALSE))</f>
        <v>0</v>
      </c>
      <c r="H93" s="64"/>
      <c r="I93" s="78">
        <f>IF(ISNA(VLOOKUP($B93,Atelier2!$C:$Q,I$1,0)),0,VLOOKUP($B93,Atelier2!$C:$Q,I$1,FALSE))</f>
        <v>0</v>
      </c>
      <c r="J93" s="64" t="s">
        <v>251</v>
      </c>
      <c r="K93" s="78">
        <f>IF(ISNA(VLOOKUP($B93,Atelier3!$B:$P,K$1,0)),0,VLOOKUP($B93,Atelier3!$B:$P,K$1,FALSE))</f>
        <v>0</v>
      </c>
      <c r="L93" s="64"/>
      <c r="M93" s="78">
        <f>IF(ISNA(VLOOKUP($B93,Atelier4!$B:$P,M$1,0)),0,VLOOKUP($B93,Atelier4!$B:$P,M$1,FALSE))</f>
        <v>0</v>
      </c>
      <c r="N93" s="69"/>
      <c r="O93" s="78">
        <f>IF(ISNA(VLOOKUP($B93,Atelier5!$B:$P,O$1,0)),0,VLOOKUP($B93,Atelier5!$B:$P,O$1,FALSE))</f>
        <v>0</v>
      </c>
      <c r="P93" s="64"/>
      <c r="Q93" s="78"/>
    </row>
    <row r="94" spans="1:17" hidden="1" x14ac:dyDescent="0.45">
      <c r="A94" s="3" t="s">
        <v>173</v>
      </c>
      <c r="B94" s="3" t="str">
        <f>Tableau119[[#This Row],[Noms ]]&amp;", "&amp;Tableau119[[#This Row],[Prénom ]]</f>
        <v>Blouin, Linda</v>
      </c>
      <c r="C94" s="1" t="s">
        <v>179</v>
      </c>
      <c r="D94" s="1" t="s">
        <v>180</v>
      </c>
      <c r="E94" s="15"/>
      <c r="F94" s="69"/>
      <c r="G94" s="78">
        <f>IF(ISNA(VLOOKUP($B94,Atelier1!$B:$Z,G$1,0)),0,VLOOKUP($B94,Atelier1!$B:$Z,G$1,FALSE))</f>
        <v>0</v>
      </c>
      <c r="H94" s="64"/>
      <c r="I94" s="78">
        <f>IF(ISNA(VLOOKUP($B94,Atelier2!$C:$Q,I$1,0)),0,VLOOKUP($B94,Atelier2!$C:$Q,I$1,FALSE))</f>
        <v>0</v>
      </c>
      <c r="J94" s="64"/>
      <c r="K94" s="78">
        <f>IF(ISNA(VLOOKUP($B94,Atelier3!$B:$P,K$1,0)),0,VLOOKUP($B94,Atelier3!$B:$P,K$1,FALSE))</f>
        <v>0</v>
      </c>
      <c r="L94" s="64"/>
      <c r="M94" s="78">
        <f>IF(ISNA(VLOOKUP($B94,Atelier4!$B:$P,M$1,0)),0,VLOOKUP($B94,Atelier4!$B:$P,M$1,FALSE))</f>
        <v>0</v>
      </c>
      <c r="N94" s="69"/>
      <c r="O94" s="78">
        <f>IF(ISNA(VLOOKUP($B94,Atelier5!$B:$P,O$1,0)),0,VLOOKUP($B94,Atelier5!$B:$P,O$1,FALSE))</f>
        <v>0</v>
      </c>
      <c r="P94" s="64"/>
      <c r="Q94" s="78"/>
    </row>
    <row r="95" spans="1:17" hidden="1" x14ac:dyDescent="0.45">
      <c r="A95" s="3" t="s">
        <v>173</v>
      </c>
      <c r="B95" s="3" t="str">
        <f>Tableau119[[#This Row],[Noms ]]&amp;", "&amp;Tableau119[[#This Row],[Prénom ]]</f>
        <v>Dufresne, Chantal</v>
      </c>
      <c r="C95" s="1" t="s">
        <v>178</v>
      </c>
      <c r="D95" s="1" t="s">
        <v>153</v>
      </c>
      <c r="E95" s="15"/>
      <c r="F95" s="69"/>
      <c r="G95" s="78">
        <f>IF(ISNA(VLOOKUP($B95,Atelier1!$B:$Z,G$1,0)),0,VLOOKUP($B95,Atelier1!$B:$Z,G$1,FALSE))</f>
        <v>0</v>
      </c>
      <c r="H95" s="64"/>
      <c r="I95" s="78">
        <f>IF(ISNA(VLOOKUP($B95,Atelier2!$C:$Q,I$1,0)),0,VLOOKUP($B95,Atelier2!$C:$Q,I$1,FALSE))</f>
        <v>0</v>
      </c>
      <c r="J95" s="64"/>
      <c r="K95" s="78">
        <f>IF(ISNA(VLOOKUP($B95,Atelier3!$B:$P,K$1,0)),0,VLOOKUP($B95,Atelier3!$B:$P,K$1,FALSE))</f>
        <v>0</v>
      </c>
      <c r="L95" s="64"/>
      <c r="M95" s="78">
        <f>IF(ISNA(VLOOKUP($B95,Atelier4!$B:$P,M$1,0)),0,VLOOKUP($B95,Atelier4!$B:$P,M$1,FALSE))</f>
        <v>0</v>
      </c>
      <c r="N95" s="69" t="s">
        <v>251</v>
      </c>
      <c r="O95" s="78">
        <f>IF(ISNA(VLOOKUP($B95,Atelier5!$B:$P,O$1,0)),0,VLOOKUP($B95,Atelier5!$B:$P,O$1,FALSE))</f>
        <v>0</v>
      </c>
      <c r="P95" s="64"/>
      <c r="Q95" s="78"/>
    </row>
    <row r="96" spans="1:17" hidden="1" x14ac:dyDescent="0.45">
      <c r="A96" s="3" t="s">
        <v>173</v>
      </c>
      <c r="B96" s="3" t="str">
        <f>Tableau119[[#This Row],[Noms ]]&amp;", "&amp;Tableau119[[#This Row],[Prénom ]]</f>
        <v>Dupuis, Maxime</v>
      </c>
      <c r="C96" s="1" t="s">
        <v>174</v>
      </c>
      <c r="D96" s="1" t="s">
        <v>175</v>
      </c>
      <c r="E96" s="15"/>
      <c r="F96" s="69"/>
      <c r="G96" s="78">
        <f>IF(ISNA(VLOOKUP($B96,Atelier1!$B:$Z,G$1,0)),0,VLOOKUP($B96,Atelier1!$B:$Z,G$1,FALSE))</f>
        <v>0</v>
      </c>
      <c r="H96" s="64" t="s">
        <v>251</v>
      </c>
      <c r="I96" s="78" t="str">
        <f>IF(ISNA(VLOOKUP($B96,Atelier2!$C:$Q,I$1,0)),0,VLOOKUP($B96,Atelier2!$C:$Q,I$1,FALSE))</f>
        <v>max_dupuis_21@hotmail.com</v>
      </c>
      <c r="J96" s="64"/>
      <c r="K96" s="78">
        <f>IF(ISNA(VLOOKUP($B96,Atelier3!$B:$P,K$1,0)),0,VLOOKUP($B96,Atelier3!$B:$P,K$1,FALSE))</f>
        <v>0</v>
      </c>
      <c r="L96" s="64"/>
      <c r="M96" s="78">
        <f>IF(ISNA(VLOOKUP($B96,Atelier4!$B:$P,M$1,0)),0,VLOOKUP($B96,Atelier4!$B:$P,M$1,FALSE))</f>
        <v>0</v>
      </c>
      <c r="N96" s="69"/>
      <c r="O96" s="78">
        <f>IF(ISNA(VLOOKUP($B96,Atelier5!$B:$P,O$1,0)),0,VLOOKUP($B96,Atelier5!$B:$P,O$1,FALSE))</f>
        <v>0</v>
      </c>
      <c r="P96" s="64"/>
      <c r="Q96" s="78"/>
    </row>
    <row r="97" spans="1:17" hidden="1" x14ac:dyDescent="0.45">
      <c r="A97" s="3" t="s">
        <v>173</v>
      </c>
      <c r="B97" s="3" t="str">
        <f>Tableau119[[#This Row],[Noms ]]&amp;", "&amp;Tableau119[[#This Row],[Prénom ]]</f>
        <v>Dupuis, Michel</v>
      </c>
      <c r="C97" s="1" t="s">
        <v>174</v>
      </c>
      <c r="D97" s="1" t="s">
        <v>27</v>
      </c>
      <c r="E97" s="15"/>
      <c r="F97" s="69" t="s">
        <v>251</v>
      </c>
      <c r="G97" s="78">
        <f>IF(ISNA(VLOOKUP($B97,Atelier1!$B:$Z,G$1,0)),0,VLOOKUP($B97,Atelier1!$B:$Z,G$1,FALSE))</f>
        <v>0</v>
      </c>
      <c r="H97" s="64"/>
      <c r="I97" s="78">
        <f>IF(ISNA(VLOOKUP($B97,Atelier2!$C:$Q,I$1,0)),0,VLOOKUP($B97,Atelier2!$C:$Q,I$1,FALSE))</f>
        <v>0</v>
      </c>
      <c r="J97" s="64"/>
      <c r="K97" s="78">
        <f>IF(ISNA(VLOOKUP($B97,Atelier3!$B:$P,K$1,0)),0,VLOOKUP($B97,Atelier3!$B:$P,K$1,FALSE))</f>
        <v>0</v>
      </c>
      <c r="L97" s="64"/>
      <c r="M97" s="78">
        <f>IF(ISNA(VLOOKUP($B97,Atelier4!$B:$P,M$1,0)),0,VLOOKUP($B97,Atelier4!$B:$P,M$1,FALSE))</f>
        <v>0</v>
      </c>
      <c r="N97" s="69"/>
      <c r="O97" s="78">
        <f>IF(ISNA(VLOOKUP($B97,Atelier5!$B:$P,O$1,0)),0,VLOOKUP($B97,Atelier5!$B:$P,O$1,FALSE))</f>
        <v>0</v>
      </c>
      <c r="P97" s="64"/>
      <c r="Q97" s="78"/>
    </row>
    <row r="98" spans="1:17" hidden="1" x14ac:dyDescent="0.45">
      <c r="A98" s="3" t="s">
        <v>173</v>
      </c>
      <c r="B98" s="3" t="str">
        <f>Tableau119[[#This Row],[Noms ]]&amp;", "&amp;Tableau119[[#This Row],[Prénom ]]</f>
        <v>Élément, Marie-Lyne</v>
      </c>
      <c r="C98" s="1" t="s">
        <v>176</v>
      </c>
      <c r="D98" s="1" t="s">
        <v>177</v>
      </c>
      <c r="E98" s="15"/>
      <c r="F98" s="69"/>
      <c r="G98" s="78">
        <f>IF(ISNA(VLOOKUP($B98,Atelier1!$B:$Z,G$1,0)),0,VLOOKUP($B98,Atelier1!$B:$Z,G$1,FALSE))</f>
        <v>0</v>
      </c>
      <c r="H98" s="64"/>
      <c r="I98" s="78">
        <f>IF(ISNA(VLOOKUP($B98,Atelier2!$C:$Q,I$1,0)),0,VLOOKUP($B98,Atelier2!$C:$Q,I$1,FALSE))</f>
        <v>0</v>
      </c>
      <c r="J98" s="64" t="s">
        <v>251</v>
      </c>
      <c r="K98" s="78">
        <f>IF(ISNA(VLOOKUP($B98,Atelier3!$B:$P,K$1,0)),0,VLOOKUP($B98,Atelier3!$B:$P,K$1,FALSE))</f>
        <v>0</v>
      </c>
      <c r="L98" s="64"/>
      <c r="M98" s="78">
        <f>IF(ISNA(VLOOKUP($B98,Atelier4!$B:$P,M$1,0)),0,VLOOKUP($B98,Atelier4!$B:$P,M$1,FALSE))</f>
        <v>0</v>
      </c>
      <c r="N98" s="69"/>
      <c r="O98" s="78">
        <f>IF(ISNA(VLOOKUP($B98,Atelier5!$B:$P,O$1,0)),0,VLOOKUP($B98,Atelier5!$B:$P,O$1,FALSE))</f>
        <v>0</v>
      </c>
      <c r="P98" s="64"/>
      <c r="Q98" s="78"/>
    </row>
    <row r="99" spans="1:17" hidden="1" x14ac:dyDescent="0.45">
      <c r="A99" s="3" t="s">
        <v>173</v>
      </c>
      <c r="B99" s="3" t="str">
        <f>Tableau119[[#This Row],[Noms ]]&amp;", "&amp;Tableau119[[#This Row],[Prénom ]]</f>
        <v>Lampron, Christian</v>
      </c>
      <c r="C99" s="1" t="s">
        <v>183</v>
      </c>
      <c r="D99" s="1" t="s">
        <v>184</v>
      </c>
      <c r="E99" s="15"/>
      <c r="F99" s="69"/>
      <c r="G99" s="78">
        <f>IF(ISNA(VLOOKUP($B99,Atelier1!$B:$Z,G$1,0)),0,VLOOKUP($B99,Atelier1!$B:$Z,G$1,FALSE))</f>
        <v>0</v>
      </c>
      <c r="H99" s="64"/>
      <c r="I99" s="78">
        <f>IF(ISNA(VLOOKUP($B99,Atelier2!$C:$Q,I$1,0)),0,VLOOKUP($B99,Atelier2!$C:$Q,I$1,FALSE))</f>
        <v>0</v>
      </c>
      <c r="J99" s="64"/>
      <c r="K99" s="78">
        <f>IF(ISNA(VLOOKUP($B99,Atelier3!$B:$P,K$1,0)),0,VLOOKUP($B99,Atelier3!$B:$P,K$1,FALSE))</f>
        <v>0</v>
      </c>
      <c r="L99" s="64" t="s">
        <v>251</v>
      </c>
      <c r="M99" s="78">
        <f>IF(ISNA(VLOOKUP($B99,Atelier4!$B:$P,M$1,0)),0,VLOOKUP($B99,Atelier4!$B:$P,M$1,FALSE))</f>
        <v>0</v>
      </c>
      <c r="N99" s="69"/>
      <c r="O99" s="78">
        <f>IF(ISNA(VLOOKUP($B99,Atelier5!$B:$P,O$1,0)),0,VLOOKUP($B99,Atelier5!$B:$P,O$1,FALSE))</f>
        <v>0</v>
      </c>
      <c r="P99" s="64"/>
      <c r="Q99" s="78"/>
    </row>
    <row r="100" spans="1:17" x14ac:dyDescent="0.45">
      <c r="A100" s="3" t="s">
        <v>173</v>
      </c>
      <c r="B100" s="3" t="str">
        <f>Tableau119[[#This Row],[Noms ]]&amp;", "&amp;Tableau119[[#This Row],[Prénom ]]</f>
        <v>Veillette, Michèle</v>
      </c>
      <c r="C100" s="1" t="s">
        <v>181</v>
      </c>
      <c r="D100" s="1" t="s">
        <v>182</v>
      </c>
      <c r="E100" s="15"/>
      <c r="F100" s="69"/>
      <c r="G100" s="78">
        <f>IF(ISNA(VLOOKUP($B100,Atelier1!$B:$Z,G$1,0)),0,VLOOKUP($B100,Atelier1!$B:$Z,G$1,FALSE))</f>
        <v>0</v>
      </c>
      <c r="H100" s="64"/>
      <c r="I100" s="78">
        <f>IF(ISNA(VLOOKUP($B100,Atelier2!$C:$Q,I$1,0)),0,VLOOKUP($B100,Atelier2!$C:$Q,I$1,FALSE))</f>
        <v>0</v>
      </c>
      <c r="J100" s="64"/>
      <c r="K100" s="78">
        <f>IF(ISNA(VLOOKUP($B100,Atelier3!$B:$P,K$1,0)),0,VLOOKUP($B100,Atelier3!$B:$P,K$1,FALSE))</f>
        <v>0</v>
      </c>
      <c r="L100" s="64"/>
      <c r="M100" s="78">
        <f>IF(ISNA(VLOOKUP($B100,Atelier4!$B:$P,M$1,0)),0,VLOOKUP($B100,Atelier4!$B:$P,M$1,FALSE))</f>
        <v>0</v>
      </c>
      <c r="N100" s="69"/>
      <c r="O100" s="78">
        <f>IF(ISNA(VLOOKUP($B100,Atelier5!$B:$P,O$1,0)),0,VLOOKUP($B100,Atelier5!$B:$P,O$1,FALSE))</f>
        <v>0</v>
      </c>
      <c r="P100" s="64" t="s">
        <v>251</v>
      </c>
      <c r="Q100" s="78"/>
    </row>
    <row r="101" spans="1:17" x14ac:dyDescent="0.45">
      <c r="A101" s="3" t="s">
        <v>104</v>
      </c>
      <c r="B101" s="3" t="str">
        <f>Tableau119[[#This Row],[Noms ]]&amp;", "&amp;Tableau119[[#This Row],[Prénom ]]</f>
        <v>Bélanger, Marcel</v>
      </c>
      <c r="C101" s="1" t="s">
        <v>105</v>
      </c>
      <c r="D101" s="1" t="s">
        <v>41</v>
      </c>
      <c r="E101" s="15"/>
      <c r="F101" s="69"/>
      <c r="G101" s="78">
        <f>IF(ISNA(VLOOKUP($B101,Atelier1!$B:$Z,G$1,0)),0,VLOOKUP($B101,Atelier1!$B:$Z,G$1,FALSE))</f>
        <v>0</v>
      </c>
      <c r="H101" s="64"/>
      <c r="I101" s="78">
        <f>IF(ISNA(VLOOKUP($B101,Atelier2!$C:$Q,I$1,0)),0,VLOOKUP($B101,Atelier2!$C:$Q,I$1,FALSE))</f>
        <v>0</v>
      </c>
      <c r="J101" s="64"/>
      <c r="K101" s="78">
        <f>IF(ISNA(VLOOKUP($B101,Atelier3!$B:$P,K$1,0)),0,VLOOKUP($B101,Atelier3!$B:$P,K$1,FALSE))</f>
        <v>0</v>
      </c>
      <c r="L101" s="64"/>
      <c r="M101" s="78">
        <f>IF(ISNA(VLOOKUP($B101,Atelier4!$B:$P,M$1,0)),0,VLOOKUP($B101,Atelier4!$B:$P,M$1,FALSE))</f>
        <v>0</v>
      </c>
      <c r="N101" s="69"/>
      <c r="O101" s="78">
        <f>IF(ISNA(VLOOKUP($B101,Atelier5!$B:$P,O$1,0)),0,VLOOKUP($B101,Atelier5!$B:$P,O$1,FALSE))</f>
        <v>0</v>
      </c>
      <c r="P101" s="64" t="s">
        <v>251</v>
      </c>
      <c r="Q101" s="78"/>
    </row>
    <row r="102" spans="1:17" hidden="1" x14ac:dyDescent="0.45">
      <c r="A102" s="3" t="s">
        <v>104</v>
      </c>
      <c r="B102" s="3" t="str">
        <f>Tableau119[[#This Row],[Noms ]]&amp;", "&amp;Tableau119[[#This Row],[Prénom ]]</f>
        <v>Landry, René</v>
      </c>
      <c r="C102" s="1" t="s">
        <v>106</v>
      </c>
      <c r="D102" s="1" t="s">
        <v>107</v>
      </c>
      <c r="E102" s="15"/>
      <c r="F102" s="69"/>
      <c r="G102" s="78">
        <f>IF(ISNA(VLOOKUP($B102,Atelier1!$B:$Z,G$1,0)),0,VLOOKUP($B102,Atelier1!$B:$Z,G$1,FALSE))</f>
        <v>0</v>
      </c>
      <c r="H102" s="64"/>
      <c r="I102" s="78">
        <f>IF(ISNA(VLOOKUP($B102,Atelier2!$C:$Q,I$1,0)),0,VLOOKUP($B102,Atelier2!$C:$Q,I$1,FALSE))</f>
        <v>0</v>
      </c>
      <c r="J102" s="64"/>
      <c r="K102" s="78">
        <f>IF(ISNA(VLOOKUP($B102,Atelier3!$B:$P,K$1,0)),0,VLOOKUP($B102,Atelier3!$B:$P,K$1,FALSE))</f>
        <v>0</v>
      </c>
      <c r="L102" s="64" t="s">
        <v>251</v>
      </c>
      <c r="M102" s="78">
        <f>IF(ISNA(VLOOKUP($B102,Atelier4!$B:$P,M$1,0)),0,VLOOKUP($B102,Atelier4!$B:$P,M$1,FALSE))</f>
        <v>0</v>
      </c>
      <c r="N102" s="69"/>
      <c r="O102" s="78">
        <f>IF(ISNA(VLOOKUP($B102,Atelier5!$B:$P,O$1,0)),0,VLOOKUP($B102,Atelier5!$B:$P,O$1,FALSE))</f>
        <v>0</v>
      </c>
      <c r="P102" s="64"/>
      <c r="Q102" s="78"/>
    </row>
    <row r="103" spans="1:17" hidden="1" x14ac:dyDescent="0.45">
      <c r="A103" s="3" t="s">
        <v>35</v>
      </c>
      <c r="B103" s="3" t="str">
        <f>Tableau119[[#This Row],[Noms ]]&amp;", "&amp;Tableau119[[#This Row],[Prénom ]]</f>
        <v>Caouette, Guy</v>
      </c>
      <c r="C103" s="1" t="s">
        <v>36</v>
      </c>
      <c r="D103" s="1" t="s">
        <v>37</v>
      </c>
      <c r="E103" s="15"/>
      <c r="F103" s="69" t="s">
        <v>251</v>
      </c>
      <c r="G103" s="78">
        <f>IF(ISNA(VLOOKUP($B103,Atelier1!$B:$Z,G$1,0)),0,VLOOKUP($B103,Atelier1!$B:$Z,G$1,FALSE))</f>
        <v>0</v>
      </c>
      <c r="H103" s="64"/>
      <c r="I103" s="78">
        <f>IF(ISNA(VLOOKUP($B103,Atelier2!$C:$Q,I$1,0)),0,VLOOKUP($B103,Atelier2!$C:$Q,I$1,FALSE))</f>
        <v>0</v>
      </c>
      <c r="J103" s="64"/>
      <c r="K103" s="78">
        <f>IF(ISNA(VLOOKUP($B103,Atelier3!$B:$P,K$1,0)),0,VLOOKUP($B103,Atelier3!$B:$P,K$1,FALSE))</f>
        <v>0</v>
      </c>
      <c r="L103" s="64"/>
      <c r="M103" s="78">
        <f>IF(ISNA(VLOOKUP($B103,Atelier4!$B:$P,M$1,0)),0,VLOOKUP($B103,Atelier4!$B:$P,M$1,FALSE))</f>
        <v>0</v>
      </c>
      <c r="N103" s="69"/>
      <c r="O103" s="78">
        <f>IF(ISNA(VLOOKUP($B103,Atelier5!$B:$P,O$1,0)),0,VLOOKUP($B103,Atelier5!$B:$P,O$1,FALSE))</f>
        <v>0</v>
      </c>
      <c r="P103" s="64"/>
      <c r="Q103" s="78"/>
    </row>
    <row r="104" spans="1:17" hidden="1" x14ac:dyDescent="0.45">
      <c r="A104" s="3" t="s">
        <v>35</v>
      </c>
      <c r="B104" s="3" t="str">
        <f>Tableau119[[#This Row],[Noms ]]&amp;", "&amp;Tableau119[[#This Row],[Prénom ]]</f>
        <v>Deschênes, France</v>
      </c>
      <c r="C104" s="1" t="s">
        <v>42</v>
      </c>
      <c r="D104" s="1" t="s">
        <v>43</v>
      </c>
      <c r="E104" s="15"/>
      <c r="F104" s="69"/>
      <c r="G104" s="78">
        <f>IF(ISNA(VLOOKUP($B104,Atelier1!$B:$Z,G$1,0)),0,VLOOKUP($B104,Atelier1!$B:$Z,G$1,FALSE))</f>
        <v>0</v>
      </c>
      <c r="H104" s="64" t="s">
        <v>251</v>
      </c>
      <c r="I104" s="78" t="str">
        <f>IF(ISNA(VLOOKUP($B104,Atelier2!$C:$Q,I$1,0)),0,VLOOKUP($B104,Atelier2!$C:$Q,I$1,FALSE))</f>
        <v xml:space="preserve">fransou1966@hotmail.com; </v>
      </c>
      <c r="J104" s="64"/>
      <c r="K104" s="78">
        <f>IF(ISNA(VLOOKUP($B104,Atelier3!$B:$P,K$1,0)),0,VLOOKUP($B104,Atelier3!$B:$P,K$1,FALSE))</f>
        <v>0</v>
      </c>
      <c r="L104" s="64"/>
      <c r="M104" s="78">
        <f>IF(ISNA(VLOOKUP($B104,Atelier4!$B:$P,M$1,0)),0,VLOOKUP($B104,Atelier4!$B:$P,M$1,FALSE))</f>
        <v>0</v>
      </c>
      <c r="N104" s="69"/>
      <c r="O104" s="78">
        <f>IF(ISNA(VLOOKUP($B104,Atelier5!$B:$P,O$1,0)),0,VLOOKUP($B104,Atelier5!$B:$P,O$1,FALSE))</f>
        <v>0</v>
      </c>
      <c r="P104" s="64"/>
      <c r="Q104" s="78"/>
    </row>
    <row r="105" spans="1:17" hidden="1" x14ac:dyDescent="0.45">
      <c r="A105" s="3" t="s">
        <v>35</v>
      </c>
      <c r="B105" s="3" t="str">
        <f>Tableau119[[#This Row],[Noms ]]&amp;", "&amp;Tableau119[[#This Row],[Prénom ]]</f>
        <v>Dubé, Marcel</v>
      </c>
      <c r="C105" s="1" t="s">
        <v>40</v>
      </c>
      <c r="D105" s="1" t="s">
        <v>41</v>
      </c>
      <c r="E105" s="15"/>
      <c r="F105" s="69"/>
      <c r="G105" s="78">
        <f>IF(ISNA(VLOOKUP($B105,Atelier1!$B:$Z,G$1,0)),0,VLOOKUP($B105,Atelier1!$B:$Z,G$1,FALSE))</f>
        <v>0</v>
      </c>
      <c r="H105" s="64"/>
      <c r="I105" s="78">
        <f>IF(ISNA(VLOOKUP($B105,Atelier2!$C:$Q,I$1,0)),0,VLOOKUP($B105,Atelier2!$C:$Q,I$1,FALSE))</f>
        <v>0</v>
      </c>
      <c r="J105" s="64"/>
      <c r="K105" s="78">
        <f>IF(ISNA(VLOOKUP($B105,Atelier3!$B:$P,K$1,0)),0,VLOOKUP($B105,Atelier3!$B:$P,K$1,FALSE))</f>
        <v>0</v>
      </c>
      <c r="L105" s="64"/>
      <c r="M105" s="78">
        <f>IF(ISNA(VLOOKUP($B105,Atelier4!$B:$P,M$1,0)),0,VLOOKUP($B105,Atelier4!$B:$P,M$1,FALSE))</f>
        <v>0</v>
      </c>
      <c r="N105" s="69"/>
      <c r="O105" s="78">
        <f>IF(ISNA(VLOOKUP($B105,Atelier5!$B:$P,O$1,0)),0,VLOOKUP($B105,Atelier5!$B:$P,O$1,FALSE))</f>
        <v>0</v>
      </c>
      <c r="P105" s="64"/>
      <c r="Q105" s="78"/>
    </row>
    <row r="106" spans="1:17" x14ac:dyDescent="0.45">
      <c r="A106" s="3" t="s">
        <v>35</v>
      </c>
      <c r="B106" s="3" t="str">
        <f>Tableau119[[#This Row],[Noms ]]&amp;", "&amp;Tableau119[[#This Row],[Prénom ]]</f>
        <v>Durand, Madeleine</v>
      </c>
      <c r="C106" s="1" t="s">
        <v>38</v>
      </c>
      <c r="D106" s="1" t="s">
        <v>39</v>
      </c>
      <c r="E106" s="15"/>
      <c r="F106" s="69"/>
      <c r="G106" s="78">
        <f>IF(ISNA(VLOOKUP($B106,Atelier1!$B:$Z,G$1,0)),0,VLOOKUP($B106,Atelier1!$B:$Z,G$1,FALSE))</f>
        <v>0</v>
      </c>
      <c r="H106" s="64"/>
      <c r="I106" s="78">
        <f>IF(ISNA(VLOOKUP($B106,Atelier2!$C:$Q,I$1,0)),0,VLOOKUP($B106,Atelier2!$C:$Q,I$1,FALSE))</f>
        <v>0</v>
      </c>
      <c r="J106" s="64"/>
      <c r="K106" s="78">
        <f>IF(ISNA(VLOOKUP($B106,Atelier3!$B:$P,K$1,0)),0,VLOOKUP($B106,Atelier3!$B:$P,K$1,FALSE))</f>
        <v>0</v>
      </c>
      <c r="L106" s="64"/>
      <c r="M106" s="78">
        <f>IF(ISNA(VLOOKUP($B106,Atelier4!$B:$P,M$1,0)),0,VLOOKUP($B106,Atelier4!$B:$P,M$1,FALSE))</f>
        <v>0</v>
      </c>
      <c r="N106" s="69"/>
      <c r="O106" s="78">
        <f>IF(ISNA(VLOOKUP($B106,Atelier5!$B:$P,O$1,0)),0,VLOOKUP($B106,Atelier5!$B:$P,O$1,FALSE))</f>
        <v>0</v>
      </c>
      <c r="P106" s="64" t="s">
        <v>251</v>
      </c>
      <c r="Q106" s="78"/>
    </row>
    <row r="107" spans="1:17" x14ac:dyDescent="0.45">
      <c r="A107" s="3" t="s">
        <v>215</v>
      </c>
      <c r="B107" s="3" t="str">
        <f>Tableau119[[#This Row],[Noms ]]&amp;", "&amp;Tableau119[[#This Row],[Prénom ]]</f>
        <v>Perreault, Francine</v>
      </c>
      <c r="C107" s="1" t="s">
        <v>218</v>
      </c>
      <c r="D107" s="1" t="s">
        <v>219</v>
      </c>
      <c r="E107" s="15"/>
      <c r="F107" s="69"/>
      <c r="G107" s="78">
        <f>IF(ISNA(VLOOKUP($B107,Atelier1!$B:$Z,G$1,0)),0,VLOOKUP($B107,Atelier1!$B:$Z,G$1,FALSE))</f>
        <v>0</v>
      </c>
      <c r="H107" s="64"/>
      <c r="I107" s="78">
        <f>IF(ISNA(VLOOKUP($B107,Atelier2!$C:$Q,I$1,0)),0,VLOOKUP($B107,Atelier2!$C:$Q,I$1,FALSE))</f>
        <v>0</v>
      </c>
      <c r="J107" s="64"/>
      <c r="K107" s="78">
        <f>IF(ISNA(VLOOKUP($B107,Atelier3!$B:$P,K$1,0)),0,VLOOKUP($B107,Atelier3!$B:$P,K$1,FALSE))</f>
        <v>0</v>
      </c>
      <c r="L107" s="64"/>
      <c r="M107" s="78">
        <f>IF(ISNA(VLOOKUP($B107,Atelier4!$B:$P,M$1,0)),0,VLOOKUP($B107,Atelier4!$B:$P,M$1,FALSE))</f>
        <v>0</v>
      </c>
      <c r="N107" s="69"/>
      <c r="O107" s="78">
        <f>IF(ISNA(VLOOKUP($B107,Atelier5!$B:$P,O$1,0)),0,VLOOKUP($B107,Atelier5!$B:$P,O$1,FALSE))</f>
        <v>0</v>
      </c>
      <c r="P107" s="64" t="s">
        <v>251</v>
      </c>
      <c r="Q107" s="78"/>
    </row>
    <row r="108" spans="1:17" x14ac:dyDescent="0.45">
      <c r="A108" s="3" t="s">
        <v>215</v>
      </c>
      <c r="B108" s="3" t="str">
        <f>Tableau119[[#This Row],[Noms ]]&amp;", "&amp;Tableau119[[#This Row],[Prénom ]]</f>
        <v>Prévost, Gaétan</v>
      </c>
      <c r="C108" s="1" t="s">
        <v>216</v>
      </c>
      <c r="D108" s="1" t="s">
        <v>217</v>
      </c>
      <c r="E108" s="15"/>
      <c r="F108" s="69"/>
      <c r="G108" s="78">
        <f>IF(ISNA(VLOOKUP($B108,Atelier1!$B:$Z,G$1,0)),0,VLOOKUP($B108,Atelier1!$B:$Z,G$1,FALSE))</f>
        <v>0</v>
      </c>
      <c r="H108" s="64"/>
      <c r="I108" s="78">
        <f>IF(ISNA(VLOOKUP($B108,Atelier2!$C:$Q,I$1,0)),0,VLOOKUP($B108,Atelier2!$C:$Q,I$1,FALSE))</f>
        <v>0</v>
      </c>
      <c r="J108" s="64"/>
      <c r="K108" s="78">
        <f>IF(ISNA(VLOOKUP($B108,Atelier3!$B:$P,K$1,0)),0,VLOOKUP($B108,Atelier3!$B:$P,K$1,FALSE))</f>
        <v>0</v>
      </c>
      <c r="L108" s="64"/>
      <c r="M108" s="78">
        <f>IF(ISNA(VLOOKUP($B108,Atelier4!$B:$P,M$1,0)),0,VLOOKUP($B108,Atelier4!$B:$P,M$1,FALSE))</f>
        <v>0</v>
      </c>
      <c r="N108" s="69"/>
      <c r="O108" s="78">
        <f>IF(ISNA(VLOOKUP($B108,Atelier5!$B:$P,O$1,0)),0,VLOOKUP($B108,Atelier5!$B:$P,O$1,FALSE))</f>
        <v>0</v>
      </c>
      <c r="P108" s="64" t="s">
        <v>251</v>
      </c>
      <c r="Q108" s="78"/>
    </row>
    <row r="109" spans="1:17" hidden="1" x14ac:dyDescent="0.45">
      <c r="A109" s="3" t="s">
        <v>206</v>
      </c>
      <c r="B109" s="3" t="str">
        <f>Tableau119[[#This Row],[Noms ]]&amp;", "&amp;Tableau119[[#This Row],[Prénom ]]</f>
        <v>Charette , Armand Jr.</v>
      </c>
      <c r="C109" s="1" t="s">
        <v>253</v>
      </c>
      <c r="D109" s="1" t="s">
        <v>209</v>
      </c>
      <c r="E109" s="15"/>
      <c r="F109" s="69"/>
      <c r="G109" s="78">
        <f>IF(ISNA(VLOOKUP($B109,Atelier1!$B:$Z,G$1,0)),0,VLOOKUP($B109,Atelier1!$B:$Z,G$1,FALSE))</f>
        <v>0</v>
      </c>
      <c r="H109" s="64"/>
      <c r="I109" s="78">
        <f>IF(ISNA(VLOOKUP($B109,Atelier2!$C:$Q,I$1,0)),0,VLOOKUP($B109,Atelier2!$C:$Q,I$1,FALSE))</f>
        <v>0</v>
      </c>
      <c r="J109" s="64"/>
      <c r="K109" s="78">
        <f>IF(ISNA(VLOOKUP($B109,Atelier3!$B:$P,K$1,0)),0,VLOOKUP($B109,Atelier3!$B:$P,K$1,FALSE))</f>
        <v>0</v>
      </c>
      <c r="L109" s="64"/>
      <c r="M109" s="78">
        <f>IF(ISNA(VLOOKUP($B109,Atelier4!$B:$P,M$1,0)),0,VLOOKUP($B109,Atelier4!$B:$P,M$1,FALSE))</f>
        <v>0</v>
      </c>
      <c r="N109" s="69"/>
      <c r="O109" s="78">
        <f>IF(ISNA(VLOOKUP($B109,Atelier5!$B:$P,O$1,0)),0,VLOOKUP($B109,Atelier5!$B:$P,O$1,FALSE))</f>
        <v>0</v>
      </c>
      <c r="P109" s="64"/>
      <c r="Q109" s="78"/>
    </row>
    <row r="110" spans="1:17" hidden="1" x14ac:dyDescent="0.45">
      <c r="A110" s="3" t="s">
        <v>206</v>
      </c>
      <c r="B110" s="3" t="str">
        <f>Tableau119[[#This Row],[Noms ]]&amp;", "&amp;Tableau119[[#This Row],[Prénom ]]</f>
        <v>Lemieux, Natacha</v>
      </c>
      <c r="C110" s="1" t="s">
        <v>197</v>
      </c>
      <c r="D110" s="1" t="s">
        <v>211</v>
      </c>
      <c r="E110" s="15"/>
      <c r="F110" s="69" t="s">
        <v>251</v>
      </c>
      <c r="G110" s="78">
        <f>IF(ISNA(VLOOKUP($B110,Atelier1!$B:$Z,G$1,0)),0,VLOOKUP($B110,Atelier1!$B:$Z,G$1,FALSE))</f>
        <v>0</v>
      </c>
      <c r="H110" s="64"/>
      <c r="I110" s="78">
        <f>IF(ISNA(VLOOKUP($B110,Atelier2!$C:$Q,I$1,0)),0,VLOOKUP($B110,Atelier2!$C:$Q,I$1,FALSE))</f>
        <v>0</v>
      </c>
      <c r="J110" s="64"/>
      <c r="K110" s="78">
        <f>IF(ISNA(VLOOKUP($B110,Atelier3!$B:$P,K$1,0)),0,VLOOKUP($B110,Atelier3!$B:$P,K$1,FALSE))</f>
        <v>0</v>
      </c>
      <c r="L110" s="64"/>
      <c r="M110" s="78">
        <f>IF(ISNA(VLOOKUP($B110,Atelier4!$B:$P,M$1,0)),0,VLOOKUP($B110,Atelier4!$B:$P,M$1,FALSE))</f>
        <v>0</v>
      </c>
      <c r="N110" s="69"/>
      <c r="O110" s="78">
        <f>IF(ISNA(VLOOKUP($B110,Atelier5!$B:$P,O$1,0)),0,VLOOKUP($B110,Atelier5!$B:$P,O$1,FALSE))</f>
        <v>0</v>
      </c>
      <c r="P110" s="64"/>
      <c r="Q110" s="78"/>
    </row>
    <row r="111" spans="1:17" hidden="1" x14ac:dyDescent="0.45">
      <c r="A111" s="3" t="s">
        <v>206</v>
      </c>
      <c r="B111" s="3" t="str">
        <f>Tableau119[[#This Row],[Noms ]]&amp;", "&amp;Tableau119[[#This Row],[Prénom ]]</f>
        <v>Lévesque, Anne</v>
      </c>
      <c r="C111" s="1" t="s">
        <v>186</v>
      </c>
      <c r="D111" s="1" t="s">
        <v>214</v>
      </c>
      <c r="E111" s="15"/>
      <c r="F111" s="69"/>
      <c r="G111" s="78">
        <f>IF(ISNA(VLOOKUP($B111,Atelier1!$B:$Z,G$1,0)),0,VLOOKUP($B111,Atelier1!$B:$Z,G$1,FALSE))</f>
        <v>0</v>
      </c>
      <c r="H111" s="64"/>
      <c r="I111" s="78">
        <f>IF(ISNA(VLOOKUP($B111,Atelier2!$C:$Q,I$1,0)),0,VLOOKUP($B111,Atelier2!$C:$Q,I$1,FALSE))</f>
        <v>0</v>
      </c>
      <c r="J111" s="64"/>
      <c r="K111" s="78">
        <f>IF(ISNA(VLOOKUP($B111,Atelier3!$B:$P,K$1,0)),0,VLOOKUP($B111,Atelier3!$B:$P,K$1,FALSE))</f>
        <v>0</v>
      </c>
      <c r="L111" s="64"/>
      <c r="M111" s="78">
        <f>IF(ISNA(VLOOKUP($B111,Atelier4!$B:$P,M$1,0)),0,VLOOKUP($B111,Atelier4!$B:$P,M$1,FALSE))</f>
        <v>0</v>
      </c>
      <c r="N111" s="69" t="s">
        <v>251</v>
      </c>
      <c r="O111" s="78">
        <f>IF(ISNA(VLOOKUP($B111,Atelier5!$B:$P,O$1,0)),0,VLOOKUP($B111,Atelier5!$B:$P,O$1,FALSE))</f>
        <v>0</v>
      </c>
      <c r="P111" s="64"/>
      <c r="Q111" s="78"/>
    </row>
    <row r="112" spans="1:17" hidden="1" x14ac:dyDescent="0.45">
      <c r="A112" s="3" t="s">
        <v>206</v>
      </c>
      <c r="B112" s="3" t="str">
        <f>Tableau119[[#This Row],[Noms ]]&amp;", "&amp;Tableau119[[#This Row],[Prénom ]]</f>
        <v>Mcdonald, Normand</v>
      </c>
      <c r="C112" s="1" t="s">
        <v>212</v>
      </c>
      <c r="D112" s="1" t="s">
        <v>213</v>
      </c>
      <c r="E112" s="15"/>
      <c r="F112" s="69"/>
      <c r="G112" s="78">
        <f>IF(ISNA(VLOOKUP($B112,Atelier1!$B:$Z,G$1,0)),0,VLOOKUP($B112,Atelier1!$B:$Z,G$1,FALSE))</f>
        <v>0</v>
      </c>
      <c r="H112" s="64"/>
      <c r="I112" s="78">
        <f>IF(ISNA(VLOOKUP($B112,Atelier2!$C:$Q,I$1,0)),0,VLOOKUP($B112,Atelier2!$C:$Q,I$1,FALSE))</f>
        <v>0</v>
      </c>
      <c r="J112" s="64"/>
      <c r="K112" s="78">
        <f>IF(ISNA(VLOOKUP($B112,Atelier3!$B:$P,K$1,0)),0,VLOOKUP($B112,Atelier3!$B:$P,K$1,FALSE))</f>
        <v>0</v>
      </c>
      <c r="L112" s="64"/>
      <c r="M112" s="78">
        <f>IF(ISNA(VLOOKUP($B112,Atelier4!$B:$P,M$1,0)),0,VLOOKUP($B112,Atelier4!$B:$P,M$1,FALSE))</f>
        <v>0</v>
      </c>
      <c r="N112" s="69" t="s">
        <v>251</v>
      </c>
      <c r="O112" s="78">
        <f>IF(ISNA(VLOOKUP($B112,Atelier5!$B:$P,O$1,0)),0,VLOOKUP($B112,Atelier5!$B:$P,O$1,FALSE))</f>
        <v>0</v>
      </c>
      <c r="P112" s="64"/>
      <c r="Q112" s="78"/>
    </row>
    <row r="113" spans="1:17" hidden="1" x14ac:dyDescent="0.45">
      <c r="A113" s="10" t="s">
        <v>206</v>
      </c>
      <c r="B113" s="10" t="str">
        <f>Tableau119[[#This Row],[Noms ]]&amp;", "&amp;Tableau119[[#This Row],[Prénom ]]</f>
        <v>Simard, Sylvie</v>
      </c>
      <c r="C113" s="11" t="s">
        <v>207</v>
      </c>
      <c r="D113" s="11" t="s">
        <v>208</v>
      </c>
      <c r="E113" s="38">
        <v>1</v>
      </c>
      <c r="F113" s="69"/>
      <c r="G113" s="78">
        <f>IF(ISNA(VLOOKUP($B113,Atelier1!$B:$Z,G$1,0)),0,VLOOKUP($B113,Atelier1!$B:$Z,G$1,FALSE))</f>
        <v>0</v>
      </c>
      <c r="H113" s="65" t="s">
        <v>74</v>
      </c>
      <c r="I113" s="78" t="str">
        <f>IF(ISNA(VLOOKUP($B113,Atelier2!$C:$Q,I$1,0)),0,VLOOKUP($B113,Atelier2!$C:$Q,I$1,FALSE))</f>
        <v>secretaire@lions7iles.ca</v>
      </c>
      <c r="J113" s="64"/>
      <c r="K113" s="78">
        <f>IF(ISNA(VLOOKUP($B113,Atelier3!$B:$P,K$1,0)),0,VLOOKUP($B113,Atelier3!$B:$P,K$1,FALSE))</f>
        <v>0</v>
      </c>
      <c r="L113" s="64"/>
      <c r="M113" s="78">
        <f>IF(ISNA(VLOOKUP($B113,Atelier4!$B:$P,M$1,0)),0,VLOOKUP($B113,Atelier4!$B:$P,M$1,FALSE))</f>
        <v>0</v>
      </c>
      <c r="N113" s="69"/>
      <c r="O113" s="78">
        <f>IF(ISNA(VLOOKUP($B113,Atelier5!$B:$P,O$1,0)),0,VLOOKUP($B113,Atelier5!$B:$P,O$1,FALSE))</f>
        <v>0</v>
      </c>
      <c r="P113" s="64"/>
      <c r="Q113" s="78"/>
    </row>
    <row r="114" spans="1:17" hidden="1" x14ac:dyDescent="0.45">
      <c r="A114" s="10" t="s">
        <v>206</v>
      </c>
      <c r="B114" s="10" t="str">
        <f>Tableau119[[#This Row],[Noms ]]&amp;", "&amp;Tableau119[[#This Row],[Prénom ]]</f>
        <v>Tremblay, Louis</v>
      </c>
      <c r="C114" s="11" t="s">
        <v>119</v>
      </c>
      <c r="D114" s="11" t="s">
        <v>210</v>
      </c>
      <c r="E114" s="38">
        <v>1</v>
      </c>
      <c r="F114" s="69" t="s">
        <v>57</v>
      </c>
      <c r="G114" s="78">
        <f>IF(ISNA(VLOOKUP($B114,Atelier1!$B:$Z,G$1,0)),0,VLOOKUP($B114,Atelier1!$B:$Z,G$1,FALSE))</f>
        <v>0</v>
      </c>
      <c r="H114" s="64"/>
      <c r="I114" s="78">
        <f>IF(ISNA(VLOOKUP($B114,Atelier2!$C:$Q,I$1,0)),0,VLOOKUP($B114,Atelier2!$C:$Q,I$1,FALSE))</f>
        <v>0</v>
      </c>
      <c r="J114" s="64"/>
      <c r="K114" s="78">
        <f>IF(ISNA(VLOOKUP($B114,Atelier3!$B:$P,K$1,0)),0,VLOOKUP($B114,Atelier3!$B:$P,K$1,FALSE))</f>
        <v>0</v>
      </c>
      <c r="L114" s="64"/>
      <c r="M114" s="78">
        <f>IF(ISNA(VLOOKUP($B114,Atelier4!$B:$P,M$1,0)),0,VLOOKUP($B114,Atelier4!$B:$P,M$1,FALSE))</f>
        <v>0</v>
      </c>
      <c r="N114" s="69"/>
      <c r="O114" s="78">
        <f>IF(ISNA(VLOOKUP($B114,Atelier5!$B:$P,O$1,0)),0,VLOOKUP($B114,Atelier5!$B:$P,O$1,FALSE))</f>
        <v>0</v>
      </c>
      <c r="P114" s="64"/>
      <c r="Q114" s="78"/>
    </row>
    <row r="115" spans="1:17" x14ac:dyDescent="0.45">
      <c r="A115" s="3" t="s">
        <v>224</v>
      </c>
      <c r="B115" s="3" t="str">
        <f>Tableau119[[#This Row],[Noms ]]&amp;", "&amp;Tableau119[[#This Row],[Prénom ]]</f>
        <v>Arsenault, Paulette</v>
      </c>
      <c r="C115" s="1" t="s">
        <v>226</v>
      </c>
      <c r="D115" s="1" t="s">
        <v>227</v>
      </c>
      <c r="E115" s="15"/>
      <c r="F115" s="69"/>
      <c r="G115" s="78">
        <f>IF(ISNA(VLOOKUP($B115,Atelier1!$B:$Z,G$1,0)),0,VLOOKUP($B115,Atelier1!$B:$Z,G$1,FALSE))</f>
        <v>0</v>
      </c>
      <c r="H115" s="64"/>
      <c r="I115" s="78" t="str">
        <f>IF(ISNA(VLOOKUP($B115,Atelier2!$C:$Q,I$1,0)),0,VLOOKUP($B115,Atelier2!$C:$Q,I$1,FALSE))</f>
        <v>p.arseno115@hotmail.ca</v>
      </c>
      <c r="J115" s="64"/>
      <c r="K115" s="78">
        <f>IF(ISNA(VLOOKUP($B115,Atelier3!$B:$P,K$1,0)),0,VLOOKUP($B115,Atelier3!$B:$P,K$1,FALSE))</f>
        <v>0</v>
      </c>
      <c r="L115" s="64"/>
      <c r="M115" s="78">
        <f>IF(ISNA(VLOOKUP($B115,Atelier4!$B:$P,M$1,0)),0,VLOOKUP($B115,Atelier4!$B:$P,M$1,FALSE))</f>
        <v>0</v>
      </c>
      <c r="N115" s="69"/>
      <c r="O115" s="78">
        <f>IF(ISNA(VLOOKUP($B115,Atelier5!$B:$P,O$1,0)),0,VLOOKUP($B115,Atelier5!$B:$P,O$1,FALSE))</f>
        <v>0</v>
      </c>
      <c r="P115" s="64" t="s">
        <v>251</v>
      </c>
      <c r="Q115" s="78"/>
    </row>
    <row r="116" spans="1:17" hidden="1" x14ac:dyDescent="0.45">
      <c r="A116" s="3" t="s">
        <v>224</v>
      </c>
      <c r="B116" s="3" t="str">
        <f>Tableau119[[#This Row],[Noms ]]&amp;", "&amp;Tableau119[[#This Row],[Prénom ]]</f>
        <v>Bernier, Nathalie</v>
      </c>
      <c r="C116" s="1" t="s">
        <v>231</v>
      </c>
      <c r="D116" s="1" t="s">
        <v>136</v>
      </c>
      <c r="E116" s="15"/>
      <c r="F116" s="68" t="s">
        <v>251</v>
      </c>
      <c r="G116" s="77">
        <f>IF(ISNA(VLOOKUP($B116,Atelier1!$B:$Z,G$1,0)),0,VLOOKUP($B116,Atelier1!$B:$Z,G$1,FALSE))</f>
        <v>0</v>
      </c>
      <c r="H116" s="64"/>
      <c r="I116" s="77">
        <f>IF(ISNA(VLOOKUP($B116,Atelier2!$C:$Q,I$1,0)),0,VLOOKUP($B116,Atelier2!$C:$Q,I$1,FALSE))</f>
        <v>0</v>
      </c>
      <c r="J116" s="64"/>
      <c r="K116" s="77">
        <f>IF(ISNA(VLOOKUP($B116,Atelier3!$B:$P,K$1,0)),0,VLOOKUP($B116,Atelier3!$B:$P,K$1,FALSE))</f>
        <v>0</v>
      </c>
      <c r="L116" s="64"/>
      <c r="M116" s="77">
        <f>IF(ISNA(VLOOKUP($B116,Atelier4!$B:$P,M$1,0)),0,VLOOKUP($B116,Atelier4!$B:$P,M$1,FALSE))</f>
        <v>0</v>
      </c>
      <c r="N116" s="69"/>
      <c r="O116" s="77">
        <f>IF(ISNA(VLOOKUP($B116,Atelier5!$B:$P,O$1,0)),0,VLOOKUP($B116,Atelier5!$B:$P,O$1,FALSE))</f>
        <v>0</v>
      </c>
      <c r="P116" s="64"/>
      <c r="Q116" s="77"/>
    </row>
    <row r="117" spans="1:17" x14ac:dyDescent="0.45">
      <c r="A117" s="3" t="s">
        <v>224</v>
      </c>
      <c r="B117" s="3" t="str">
        <f>Tableau119[[#This Row],[Noms ]]&amp;", "&amp;Tableau119[[#This Row],[Prénom ]]</f>
        <v>Dubé, Simon</v>
      </c>
      <c r="C117" s="1" t="s">
        <v>40</v>
      </c>
      <c r="D117" s="1" t="s">
        <v>157</v>
      </c>
      <c r="E117" s="15"/>
      <c r="F117" s="69"/>
      <c r="G117" s="78">
        <f>IF(ISNA(VLOOKUP($B117,Atelier1!$B:$Z,G$1,0)),0,VLOOKUP($B117,Atelier1!$B:$Z,G$1,FALSE))</f>
        <v>0</v>
      </c>
      <c r="H117" s="64"/>
      <c r="I117" s="78">
        <f>IF(ISNA(VLOOKUP($B117,Atelier2!$C:$Q,I$1,0)),0,VLOOKUP($B117,Atelier2!$C:$Q,I$1,FALSE))</f>
        <v>0</v>
      </c>
      <c r="J117" s="64"/>
      <c r="K117" s="78">
        <f>IF(ISNA(VLOOKUP($B117,Atelier3!$B:$P,K$1,0)),0,VLOOKUP($B117,Atelier3!$B:$P,K$1,FALSE))</f>
        <v>0</v>
      </c>
      <c r="L117" s="64"/>
      <c r="M117" s="78">
        <f>IF(ISNA(VLOOKUP($B117,Atelier4!$B:$P,M$1,0)),0,VLOOKUP($B117,Atelier4!$B:$P,M$1,FALSE))</f>
        <v>0</v>
      </c>
      <c r="N117" s="69"/>
      <c r="O117" s="78">
        <f>IF(ISNA(VLOOKUP($B117,Atelier5!$B:$P,O$1,0)),0,VLOOKUP($B117,Atelier5!$B:$P,O$1,FALSE))</f>
        <v>0</v>
      </c>
      <c r="P117" s="64" t="s">
        <v>251</v>
      </c>
      <c r="Q117" s="78"/>
    </row>
    <row r="118" spans="1:17" hidden="1" x14ac:dyDescent="0.45">
      <c r="A118" s="3" t="s">
        <v>224</v>
      </c>
      <c r="B118" s="3" t="str">
        <f>Tableau119[[#This Row],[Noms ]]&amp;", "&amp;Tableau119[[#This Row],[Prénom ]]</f>
        <v>Gagné, Steve</v>
      </c>
      <c r="C118" s="1" t="s">
        <v>29</v>
      </c>
      <c r="D118" s="1" t="s">
        <v>229</v>
      </c>
      <c r="E118" s="15"/>
      <c r="F118" s="69"/>
      <c r="G118" s="78">
        <f>IF(ISNA(VLOOKUP($B118,Atelier1!$B:$Z,G$1,0)),0,VLOOKUP($B118,Atelier1!$B:$Z,G$1,FALSE))</f>
        <v>0</v>
      </c>
      <c r="H118" s="64"/>
      <c r="I118" s="78">
        <f>IF(ISNA(VLOOKUP($B118,Atelier2!$C:$Q,I$1,0)),0,VLOOKUP($B118,Atelier2!$C:$Q,I$1,FALSE))</f>
        <v>0</v>
      </c>
      <c r="J118" s="64"/>
      <c r="K118" s="78">
        <f>IF(ISNA(VLOOKUP($B118,Atelier3!$B:$P,K$1,0)),0,VLOOKUP($B118,Atelier3!$B:$P,K$1,FALSE))</f>
        <v>0</v>
      </c>
      <c r="L118" s="64"/>
      <c r="M118" s="78">
        <f>IF(ISNA(VLOOKUP($B118,Atelier4!$B:$P,M$1,0)),0,VLOOKUP($B118,Atelier4!$B:$P,M$1,FALSE))</f>
        <v>0</v>
      </c>
      <c r="N118" s="69" t="s">
        <v>251</v>
      </c>
      <c r="O118" s="78">
        <f>IF(ISNA(VLOOKUP($B118,Atelier5!$B:$P,O$1,0)),0,VLOOKUP($B118,Atelier5!$B:$P,O$1,FALSE))</f>
        <v>0</v>
      </c>
      <c r="P118" s="64"/>
      <c r="Q118" s="78"/>
    </row>
    <row r="119" spans="1:17" hidden="1" x14ac:dyDescent="0.45">
      <c r="A119" s="10" t="s">
        <v>224</v>
      </c>
      <c r="B119" s="10" t="str">
        <f>Tableau119[[#This Row],[Noms ]]&amp;", "&amp;Tableau119[[#This Row],[Prénom ]]</f>
        <v>Julien, Francine</v>
      </c>
      <c r="C119" s="11" t="s">
        <v>225</v>
      </c>
      <c r="D119" s="11" t="s">
        <v>219</v>
      </c>
      <c r="E119" s="38">
        <v>1</v>
      </c>
      <c r="F119" s="69"/>
      <c r="G119" s="78">
        <f>IF(ISNA(VLOOKUP($B119,Atelier1!$B:$Z,G$1,0)),0,VLOOKUP($B119,Atelier1!$B:$Z,G$1,FALSE))</f>
        <v>0</v>
      </c>
      <c r="H119" s="64"/>
      <c r="I119" s="78" t="str">
        <f>IF(ISNA(VLOOKUP($B119,Atelier2!$C:$Q,I$1,0)),0,VLOOKUP($B119,Atelier2!$C:$Q,I$1,FALSE))</f>
        <v>fjulien@telus.net</v>
      </c>
      <c r="J119" s="64"/>
      <c r="K119" s="78">
        <f>IF(ISNA(VLOOKUP($B119,Atelier3!$B:$P,K$1,0)),0,VLOOKUP($B119,Atelier3!$B:$P,K$1,FALSE))</f>
        <v>0</v>
      </c>
      <c r="L119" s="64"/>
      <c r="M119" s="78">
        <f>IF(ISNA(VLOOKUP($B119,Atelier4!$B:$P,M$1,0)),0,VLOOKUP($B119,Atelier4!$B:$P,M$1,FALSE))</f>
        <v>0</v>
      </c>
      <c r="N119" s="69"/>
      <c r="O119" s="78">
        <f>IF(ISNA(VLOOKUP($B119,Atelier5!$B:$P,O$1,0)),0,VLOOKUP($B119,Atelier5!$B:$P,O$1,FALSE))</f>
        <v>0</v>
      </c>
      <c r="P119" s="64"/>
      <c r="Q119" s="78"/>
    </row>
    <row r="120" spans="1:17" hidden="1" x14ac:dyDescent="0.45">
      <c r="A120" s="3" t="s">
        <v>224</v>
      </c>
      <c r="B120" s="3" t="str">
        <f>Tableau119[[#This Row],[Noms ]]&amp;", "&amp;Tableau119[[#This Row],[Prénom ]]</f>
        <v>Lévesque, July</v>
      </c>
      <c r="C120" s="1" t="s">
        <v>186</v>
      </c>
      <c r="D120" s="1" t="s">
        <v>230</v>
      </c>
      <c r="E120" s="15"/>
      <c r="F120" s="69"/>
      <c r="G120" s="78">
        <f>IF(ISNA(VLOOKUP($B120,Atelier1!$B:$Z,G$1,0)),0,VLOOKUP($B120,Atelier1!$B:$Z,G$1,FALSE))</f>
        <v>0</v>
      </c>
      <c r="H120" s="64"/>
      <c r="I120" s="78">
        <f>IF(ISNA(VLOOKUP($B120,Atelier2!$C:$Q,I$1,0)),0,VLOOKUP($B120,Atelier2!$C:$Q,I$1,FALSE))</f>
        <v>0</v>
      </c>
      <c r="J120" s="64" t="s">
        <v>251</v>
      </c>
      <c r="K120" s="78">
        <f>IF(ISNA(VLOOKUP($B120,Atelier3!$B:$P,K$1,0)),0,VLOOKUP($B120,Atelier3!$B:$P,K$1,FALSE))</f>
        <v>0</v>
      </c>
      <c r="L120" s="64"/>
      <c r="M120" s="78">
        <f>IF(ISNA(VLOOKUP($B120,Atelier4!$B:$P,M$1,0)),0,VLOOKUP($B120,Atelier4!$B:$P,M$1,FALSE))</f>
        <v>0</v>
      </c>
      <c r="N120" s="69"/>
      <c r="O120" s="78">
        <f>IF(ISNA(VLOOKUP($B120,Atelier5!$B:$P,O$1,0)),0,VLOOKUP($B120,Atelier5!$B:$P,O$1,FALSE))</f>
        <v>0</v>
      </c>
      <c r="P120" s="64"/>
      <c r="Q120" s="78"/>
    </row>
    <row r="121" spans="1:17" hidden="1" x14ac:dyDescent="0.45">
      <c r="A121" s="10" t="s">
        <v>224</v>
      </c>
      <c r="B121" s="10" t="str">
        <f>Tableau119[[#This Row],[Noms ]]&amp;", "&amp;Tableau119[[#This Row],[Prénom ]]</f>
        <v>Ouellet, Diane</v>
      </c>
      <c r="C121" s="11" t="s">
        <v>83</v>
      </c>
      <c r="D121" s="11" t="s">
        <v>34</v>
      </c>
      <c r="E121" s="38">
        <v>1</v>
      </c>
      <c r="F121" s="69"/>
      <c r="G121" s="78">
        <f>IF(ISNA(VLOOKUP($B121,Atelier1!$B:$Z,G$1,0)),0,VLOOKUP($B121,Atelier1!$B:$Z,G$1,FALSE))</f>
        <v>0</v>
      </c>
      <c r="H121" s="64"/>
      <c r="I121" s="78">
        <f>IF(ISNA(VLOOKUP($B121,Atelier2!$C:$Q,I$1,0)),0,VLOOKUP($B121,Atelier2!$C:$Q,I$1,FALSE))</f>
        <v>0</v>
      </c>
      <c r="J121" s="64"/>
      <c r="K121" s="78">
        <f>IF(ISNA(VLOOKUP($B121,Atelier3!$B:$P,K$1,0)),0,VLOOKUP($B121,Atelier3!$B:$P,K$1,FALSE))</f>
        <v>0</v>
      </c>
      <c r="L121" s="65" t="s">
        <v>74</v>
      </c>
      <c r="M121" s="78">
        <f>IF(ISNA(VLOOKUP($B121,Atelier4!$B:$P,M$1,0)),0,VLOOKUP($B121,Atelier4!$B:$P,M$1,FALSE))</f>
        <v>0</v>
      </c>
      <c r="N121" s="69"/>
      <c r="O121" s="78">
        <f>IF(ISNA(VLOOKUP($B121,Atelier5!$B:$P,O$1,0)),0,VLOOKUP($B121,Atelier5!$B:$P,O$1,FALSE))</f>
        <v>0</v>
      </c>
      <c r="P121" s="64"/>
      <c r="Q121" s="78"/>
    </row>
    <row r="122" spans="1:17" hidden="1" x14ac:dyDescent="0.45">
      <c r="A122" s="10" t="s">
        <v>224</v>
      </c>
      <c r="B122" s="10" t="str">
        <f>Tableau119[[#This Row],[Noms ]]&amp;", "&amp;Tableau119[[#This Row],[Prénom ]]</f>
        <v>Parent, Marc</v>
      </c>
      <c r="C122" s="11" t="s">
        <v>228</v>
      </c>
      <c r="D122" s="11" t="s">
        <v>205</v>
      </c>
      <c r="E122" s="38">
        <v>1</v>
      </c>
      <c r="F122" s="69"/>
      <c r="G122" s="78">
        <f>IF(ISNA(VLOOKUP($B122,Atelier1!$B:$Z,G$1,0)),0,VLOOKUP($B122,Atelier1!$B:$Z,G$1,FALSE))</f>
        <v>0</v>
      </c>
      <c r="H122" s="64"/>
      <c r="I122" s="78">
        <f>IF(ISNA(VLOOKUP($B122,Atelier2!$C:$Q,I$1,0)),0,VLOOKUP($B122,Atelier2!$C:$Q,I$1,FALSE))</f>
        <v>0</v>
      </c>
      <c r="J122" s="64" t="s">
        <v>57</v>
      </c>
      <c r="K122" s="78">
        <f>IF(ISNA(VLOOKUP($B122,Atelier3!$B:$P,K$1,0)),0,VLOOKUP($B122,Atelier3!$B:$P,K$1,FALSE))</f>
        <v>0</v>
      </c>
      <c r="L122" s="64"/>
      <c r="M122" s="78">
        <f>IF(ISNA(VLOOKUP($B122,Atelier4!$B:$P,M$1,0)),0,VLOOKUP($B122,Atelier4!$B:$P,M$1,FALSE))</f>
        <v>0</v>
      </c>
      <c r="N122" s="69"/>
      <c r="O122" s="78">
        <f>IF(ISNA(VLOOKUP($B122,Atelier5!$B:$P,O$1,0)),0,VLOOKUP($B122,Atelier5!$B:$P,O$1,FALSE))</f>
        <v>0</v>
      </c>
      <c r="P122" s="64"/>
      <c r="Q122" s="78"/>
    </row>
    <row r="123" spans="1:17" hidden="1" x14ac:dyDescent="0.45">
      <c r="A123" s="10" t="s">
        <v>52</v>
      </c>
      <c r="B123" s="10" t="str">
        <f>Tableau119[[#This Row],[Noms ]]&amp;", "&amp;Tableau119[[#This Row],[Prénom ]]</f>
        <v>Fournier, Édouard</v>
      </c>
      <c r="C123" s="11" t="s">
        <v>54</v>
      </c>
      <c r="D123" s="11" t="s">
        <v>56</v>
      </c>
      <c r="E123" s="38">
        <v>1</v>
      </c>
      <c r="F123" s="69"/>
      <c r="G123" s="78">
        <f>IF(ISNA(VLOOKUP($B123,Atelier1!$B:$Z,G$1,0)),0,VLOOKUP($B123,Atelier1!$B:$Z,G$1,FALSE))</f>
        <v>0</v>
      </c>
      <c r="H123" s="64"/>
      <c r="I123" s="78">
        <f>IF(ISNA(VLOOKUP($B123,Atelier2!$C:$Q,I$1,0)),0,VLOOKUP($B123,Atelier2!$C:$Q,I$1,FALSE))</f>
        <v>0</v>
      </c>
      <c r="J123" s="64"/>
      <c r="K123" s="78">
        <f>IF(ISNA(VLOOKUP($B123,Atelier3!$B:$P,K$1,0)),0,VLOOKUP($B123,Atelier3!$B:$P,K$1,FALSE))</f>
        <v>0</v>
      </c>
      <c r="L123" s="64"/>
      <c r="M123" s="78">
        <f>IF(ISNA(VLOOKUP($B123,Atelier4!$B:$P,M$1,0)),0,VLOOKUP($B123,Atelier4!$B:$P,M$1,FALSE))</f>
        <v>0</v>
      </c>
      <c r="N123" s="69" t="s">
        <v>57</v>
      </c>
      <c r="O123" s="78">
        <f>IF(ISNA(VLOOKUP($B123,Atelier5!$B:$P,O$1,0)),0,VLOOKUP($B123,Atelier5!$B:$P,O$1,FALSE))</f>
        <v>0</v>
      </c>
      <c r="P123" s="64"/>
      <c r="Q123" s="78"/>
    </row>
    <row r="124" spans="1:17" hidden="1" x14ac:dyDescent="0.45">
      <c r="A124" s="3" t="s">
        <v>52</v>
      </c>
      <c r="B124" s="3" t="str">
        <f>Tableau119[[#This Row],[Noms ]]&amp;", "&amp;Tableau119[[#This Row],[Prénom ]]</f>
        <v>Fournier, Émélie</v>
      </c>
      <c r="C124" s="1" t="s">
        <v>54</v>
      </c>
      <c r="D124" s="1" t="s">
        <v>55</v>
      </c>
      <c r="E124" s="40"/>
      <c r="F124" s="69"/>
      <c r="G124" s="78">
        <f>IF(ISNA(VLOOKUP($B124,Atelier1!$B:$Z,G$1,0)),0,VLOOKUP($B124,Atelier1!$B:$Z,G$1,FALSE))</f>
        <v>0</v>
      </c>
      <c r="H124" s="64"/>
      <c r="I124" s="78">
        <f>IF(ISNA(VLOOKUP($B124,Atelier2!$C:$Q,I$1,0)),0,VLOOKUP($B124,Atelier2!$C:$Q,I$1,FALSE))</f>
        <v>0</v>
      </c>
      <c r="J124" s="64"/>
      <c r="K124" s="78">
        <f>IF(ISNA(VLOOKUP($B124,Atelier3!$B:$P,K$1,0)),0,VLOOKUP($B124,Atelier3!$B:$P,K$1,FALSE))</f>
        <v>0</v>
      </c>
      <c r="L124" s="64" t="s">
        <v>251</v>
      </c>
      <c r="M124" s="78">
        <f>IF(ISNA(VLOOKUP($B124,Atelier4!$B:$P,M$1,0)),0,VLOOKUP($B124,Atelier4!$B:$P,M$1,FALSE))</f>
        <v>0</v>
      </c>
      <c r="N124" s="69"/>
      <c r="O124" s="78">
        <f>IF(ISNA(VLOOKUP($B124,Atelier5!$B:$P,O$1,0)),0,VLOOKUP($B124,Atelier5!$B:$P,O$1,FALSE))</f>
        <v>0</v>
      </c>
      <c r="P124" s="64"/>
      <c r="Q124" s="78"/>
    </row>
    <row r="125" spans="1:17" hidden="1" x14ac:dyDescent="0.45">
      <c r="A125" s="3" t="s">
        <v>52</v>
      </c>
      <c r="B125" s="3" t="str">
        <f>Tableau119[[#This Row],[Noms ]]&amp;", "&amp;Tableau119[[#This Row],[Prénom ]]</f>
        <v>Fradette, Geneviève</v>
      </c>
      <c r="C125" s="1" t="s">
        <v>58</v>
      </c>
      <c r="D125" s="1" t="s">
        <v>59</v>
      </c>
      <c r="E125" s="15"/>
      <c r="F125" s="69"/>
      <c r="G125" s="78">
        <f>IF(ISNA(VLOOKUP($B125,Atelier1!$B:$Z,G$1,0)),0,VLOOKUP($B125,Atelier1!$B:$Z,G$1,FALSE))</f>
        <v>0</v>
      </c>
      <c r="H125" s="64" t="s">
        <v>251</v>
      </c>
      <c r="I125" s="78" t="str">
        <f>IF(ISNA(VLOOKUP($B125,Atelier2!$C:$Q,I$1,0)),0,VLOOKUP($B125,Atelier2!$C:$Q,I$1,FALSE))</f>
        <v>doucelune@hotmail.com</v>
      </c>
      <c r="J125" s="64"/>
      <c r="K125" s="78">
        <f>IF(ISNA(VLOOKUP($B125,Atelier3!$B:$P,K$1,0)),0,VLOOKUP($B125,Atelier3!$B:$P,K$1,FALSE))</f>
        <v>0</v>
      </c>
      <c r="L125" s="64"/>
      <c r="M125" s="78">
        <f>IF(ISNA(VLOOKUP($B125,Atelier4!$B:$P,M$1,0)),0,VLOOKUP($B125,Atelier4!$B:$P,M$1,FALSE))</f>
        <v>0</v>
      </c>
      <c r="N125" s="69"/>
      <c r="O125" s="78">
        <f>IF(ISNA(VLOOKUP($B125,Atelier5!$B:$P,O$1,0)),0,VLOOKUP($B125,Atelier5!$B:$P,O$1,FALSE))</f>
        <v>0</v>
      </c>
      <c r="P125" s="64"/>
      <c r="Q125" s="78"/>
    </row>
    <row r="126" spans="1:17" x14ac:dyDescent="0.45">
      <c r="A126" s="3" t="s">
        <v>52</v>
      </c>
      <c r="B126" s="3" t="str">
        <f>Tableau119[[#This Row],[Noms ]]&amp;", "&amp;Tableau119[[#This Row],[Prénom ]]</f>
        <v>Gagnon, Huguette</v>
      </c>
      <c r="C126" s="1" t="s">
        <v>49</v>
      </c>
      <c r="D126" s="1" t="s">
        <v>53</v>
      </c>
      <c r="E126" s="15"/>
      <c r="F126" s="69"/>
      <c r="G126" s="78">
        <f>IF(ISNA(VLOOKUP($B126,Atelier1!$B:$Z,G$1,0)),0,VLOOKUP($B126,Atelier1!$B:$Z,G$1,FALSE))</f>
        <v>0</v>
      </c>
      <c r="H126" s="64"/>
      <c r="I126" s="78">
        <f>IF(ISNA(VLOOKUP($B126,Atelier2!$C:$Q,I$1,0)),0,VLOOKUP($B126,Atelier2!$C:$Q,I$1,FALSE))</f>
        <v>0</v>
      </c>
      <c r="J126" s="64"/>
      <c r="K126" s="78">
        <f>IF(ISNA(VLOOKUP($B126,Atelier3!$B:$P,K$1,0)),0,VLOOKUP($B126,Atelier3!$B:$P,K$1,FALSE))</f>
        <v>0</v>
      </c>
      <c r="L126" s="64"/>
      <c r="M126" s="78">
        <f>IF(ISNA(VLOOKUP($B126,Atelier4!$B:$P,M$1,0)),0,VLOOKUP($B126,Atelier4!$B:$P,M$1,FALSE))</f>
        <v>0</v>
      </c>
      <c r="N126" s="69"/>
      <c r="O126" s="78">
        <f>IF(ISNA(VLOOKUP($B126,Atelier5!$B:$P,O$1,0)),0,VLOOKUP($B126,Atelier5!$B:$P,O$1,FALSE))</f>
        <v>0</v>
      </c>
      <c r="P126" s="64" t="s">
        <v>251</v>
      </c>
      <c r="Q126" s="78"/>
    </row>
    <row r="127" spans="1:17" hidden="1" x14ac:dyDescent="0.45">
      <c r="A127" s="3" t="s">
        <v>232</v>
      </c>
      <c r="B127" s="3" t="str">
        <f>Tableau119[[#This Row],[Noms ]]&amp;", "&amp;Tableau119[[#This Row],[Prénom ]]</f>
        <v>Chouinard, Jeanne D'arc</v>
      </c>
      <c r="C127" s="1" t="s">
        <v>235</v>
      </c>
      <c r="D127" s="1" t="s">
        <v>236</v>
      </c>
      <c r="E127" s="15"/>
      <c r="F127" s="69"/>
      <c r="G127" s="78">
        <f>IF(ISNA(VLOOKUP($B127,Atelier1!$B:$Z,G$1,0)),0,VLOOKUP($B127,Atelier1!$B:$Z,G$1,FALSE))</f>
        <v>0</v>
      </c>
      <c r="H127" s="64"/>
      <c r="I127" s="78">
        <f>IF(ISNA(VLOOKUP($B127,Atelier2!$C:$Q,I$1,0)),0,VLOOKUP($B127,Atelier2!$C:$Q,I$1,FALSE))</f>
        <v>0</v>
      </c>
      <c r="J127" s="64"/>
      <c r="K127" s="78">
        <f>IF(ISNA(VLOOKUP($B127,Atelier3!$B:$P,K$1,0)),0,VLOOKUP($B127,Atelier3!$B:$P,K$1,FALSE))</f>
        <v>0</v>
      </c>
      <c r="L127" s="64" t="s">
        <v>251</v>
      </c>
      <c r="M127" s="78">
        <f>IF(ISNA(VLOOKUP($B127,Atelier4!$B:$P,M$1,0)),0,VLOOKUP($B127,Atelier4!$B:$P,M$1,FALSE))</f>
        <v>0</v>
      </c>
      <c r="N127" s="69"/>
      <c r="O127" s="78">
        <f>IF(ISNA(VLOOKUP($B127,Atelier5!$B:$P,O$1,0)),0,VLOOKUP($B127,Atelier5!$B:$P,O$1,FALSE))</f>
        <v>0</v>
      </c>
      <c r="P127" s="64"/>
      <c r="Q127" s="78"/>
    </row>
    <row r="128" spans="1:17" hidden="1" x14ac:dyDescent="0.45">
      <c r="A128" s="3" t="s">
        <v>232</v>
      </c>
      <c r="B128" s="3" t="str">
        <f>Tableau119[[#This Row],[Noms ]]&amp;", "&amp;Tableau119[[#This Row],[Prénom ]]</f>
        <v>Gagnon, Audrey</v>
      </c>
      <c r="C128" s="1" t="s">
        <v>49</v>
      </c>
      <c r="D128" s="1" t="s">
        <v>237</v>
      </c>
      <c r="E128" s="15"/>
      <c r="F128" s="69" t="s">
        <v>251</v>
      </c>
      <c r="G128" s="78">
        <f>IF(ISNA(VLOOKUP($B128,Atelier1!$B:$Z,G$1,0)),0,VLOOKUP($B128,Atelier1!$B:$Z,G$1,FALSE))</f>
        <v>0</v>
      </c>
      <c r="H128" s="64"/>
      <c r="I128" s="78">
        <f>IF(ISNA(VLOOKUP($B128,Atelier2!$C:$Q,I$1,0)),0,VLOOKUP($B128,Atelier2!$C:$Q,I$1,FALSE))</f>
        <v>0</v>
      </c>
      <c r="J128" s="64"/>
      <c r="K128" s="78">
        <f>IF(ISNA(VLOOKUP($B128,Atelier3!$B:$P,K$1,0)),0,VLOOKUP($B128,Atelier3!$B:$P,K$1,FALSE))</f>
        <v>0</v>
      </c>
      <c r="L128" s="64"/>
      <c r="M128" s="78">
        <f>IF(ISNA(VLOOKUP($B128,Atelier4!$B:$P,M$1,0)),0,VLOOKUP($B128,Atelier4!$B:$P,M$1,FALSE))</f>
        <v>0</v>
      </c>
      <c r="N128" s="69"/>
      <c r="O128" s="78">
        <f>IF(ISNA(VLOOKUP($B128,Atelier5!$B:$P,O$1,0)),0,VLOOKUP($B128,Atelier5!$B:$P,O$1,FALSE))</f>
        <v>0</v>
      </c>
      <c r="P128" s="64"/>
      <c r="Q128" s="78"/>
    </row>
    <row r="129" spans="1:17" hidden="1" x14ac:dyDescent="0.45">
      <c r="A129" s="3" t="s">
        <v>232</v>
      </c>
      <c r="B129" s="3" t="str">
        <f>Tableau119[[#This Row],[Noms ]]&amp;", "&amp;Tableau119[[#This Row],[Prénom ]]</f>
        <v>Lévesque, Jules</v>
      </c>
      <c r="C129" s="1" t="s">
        <v>186</v>
      </c>
      <c r="D129" s="1" t="s">
        <v>233</v>
      </c>
      <c r="E129" s="15"/>
      <c r="F129" s="69"/>
      <c r="G129" s="78">
        <f>IF(ISNA(VLOOKUP($B129,Atelier1!$B:$Z,G$1,0)),0,VLOOKUP($B129,Atelier1!$B:$Z,G$1,FALSE))</f>
        <v>0</v>
      </c>
      <c r="H129" s="64" t="s">
        <v>251</v>
      </c>
      <c r="I129" s="78" t="str">
        <f>IF(ISNA(VLOOKUP($B129,Atelier2!$C:$Q,I$1,0)),0,VLOOKUP($B129,Atelier2!$C:$Q,I$1,FALSE))</f>
        <v xml:space="preserve">levlav@videotron.ca; </v>
      </c>
      <c r="J129" s="64"/>
      <c r="K129" s="78">
        <f>IF(ISNA(VLOOKUP($B129,Atelier3!$B:$P,K$1,0)),0,VLOOKUP($B129,Atelier3!$B:$P,K$1,FALSE))</f>
        <v>0</v>
      </c>
      <c r="L129" s="64"/>
      <c r="M129" s="78">
        <f>IF(ISNA(VLOOKUP($B129,Atelier4!$B:$P,M$1,0)),0,VLOOKUP($B129,Atelier4!$B:$P,M$1,FALSE))</f>
        <v>0</v>
      </c>
      <c r="N129" s="69"/>
      <c r="O129" s="78">
        <f>IF(ISNA(VLOOKUP($B129,Atelier5!$B:$P,O$1,0)),0,VLOOKUP($B129,Atelier5!$B:$P,O$1,FALSE))</f>
        <v>0</v>
      </c>
      <c r="P129" s="64"/>
      <c r="Q129" s="78"/>
    </row>
    <row r="130" spans="1:17" hidden="1" x14ac:dyDescent="0.45">
      <c r="A130" s="3" t="s">
        <v>232</v>
      </c>
      <c r="B130" s="3" t="str">
        <f>Tableau119[[#This Row],[Noms ]]&amp;", "&amp;Tableau119[[#This Row],[Prénom ]]</f>
        <v>Pelletier, Rémi</v>
      </c>
      <c r="C130" s="1" t="s">
        <v>238</v>
      </c>
      <c r="D130" s="1" t="s">
        <v>239</v>
      </c>
      <c r="E130" s="15"/>
      <c r="F130" s="69"/>
      <c r="G130" s="78">
        <f>IF(ISNA(VLOOKUP($B130,Atelier1!$B:$Z,G$1,0)),0,VLOOKUP($B130,Atelier1!$B:$Z,G$1,FALSE))</f>
        <v>0</v>
      </c>
      <c r="H130" s="64"/>
      <c r="I130" s="78">
        <f>IF(ISNA(VLOOKUP($B130,Atelier2!$C:$Q,I$1,0)),0,VLOOKUP($B130,Atelier2!$C:$Q,I$1,FALSE))</f>
        <v>0</v>
      </c>
      <c r="J130" s="64"/>
      <c r="K130" s="78">
        <f>IF(ISNA(VLOOKUP($B130,Atelier3!$B:$P,K$1,0)),0,VLOOKUP($B130,Atelier3!$B:$P,K$1,FALSE))</f>
        <v>0</v>
      </c>
      <c r="L130" s="64"/>
      <c r="M130" s="78">
        <f>IF(ISNA(VLOOKUP($B130,Atelier4!$B:$P,M$1,0)),0,VLOOKUP($B130,Atelier4!$B:$P,M$1,FALSE))</f>
        <v>0</v>
      </c>
      <c r="N130" s="69" t="s">
        <v>251</v>
      </c>
      <c r="O130" s="78">
        <f>IF(ISNA(VLOOKUP($B130,Atelier5!$B:$P,O$1,0)),0,VLOOKUP($B130,Atelier5!$B:$P,O$1,FALSE))</f>
        <v>0</v>
      </c>
      <c r="P130" s="64"/>
      <c r="Q130" s="78"/>
    </row>
    <row r="131" spans="1:17" x14ac:dyDescent="0.45">
      <c r="A131" s="3" t="s">
        <v>232</v>
      </c>
      <c r="B131" s="3" t="str">
        <f>Tableau119[[#This Row],[Noms ]]&amp;", "&amp;Tableau119[[#This Row],[Prénom ]]</f>
        <v>Soucy, Kathleen</v>
      </c>
      <c r="C131" s="1" t="s">
        <v>167</v>
      </c>
      <c r="D131" s="1" t="s">
        <v>234</v>
      </c>
      <c r="E131" s="15"/>
      <c r="F131" s="69"/>
      <c r="G131" s="78">
        <f>IF(ISNA(VLOOKUP($B131,Atelier1!$B:$Z,G$1,0)),0,VLOOKUP($B131,Atelier1!$B:$Z,G$1,FALSE))</f>
        <v>0</v>
      </c>
      <c r="H131" s="64"/>
      <c r="I131" s="78">
        <f>IF(ISNA(VLOOKUP($B131,Atelier2!$C:$Q,I$1,0)),0,VLOOKUP($B131,Atelier2!$C:$Q,I$1,FALSE))</f>
        <v>0</v>
      </c>
      <c r="J131" s="64"/>
      <c r="K131" s="78">
        <f>IF(ISNA(VLOOKUP($B131,Atelier3!$B:$P,K$1,0)),0,VLOOKUP($B131,Atelier3!$B:$P,K$1,FALSE))</f>
        <v>0</v>
      </c>
      <c r="L131" s="64"/>
      <c r="M131" s="78">
        <f>IF(ISNA(VLOOKUP($B131,Atelier4!$B:$P,M$1,0)),0,VLOOKUP($B131,Atelier4!$B:$P,M$1,FALSE))</f>
        <v>0</v>
      </c>
      <c r="N131" s="69"/>
      <c r="O131" s="78">
        <f>IF(ISNA(VLOOKUP($B131,Atelier5!$B:$P,O$1,0)),0,VLOOKUP($B131,Atelier5!$B:$P,O$1,FALSE))</f>
        <v>0</v>
      </c>
      <c r="P131" s="64" t="s">
        <v>251</v>
      </c>
      <c r="Q131" s="78"/>
    </row>
    <row r="132" spans="1:17" hidden="1" x14ac:dyDescent="0.45">
      <c r="A132" s="3" t="s">
        <v>13</v>
      </c>
      <c r="B132" s="3" t="str">
        <f>Tableau119[[#This Row],[Noms ]]&amp;", "&amp;Tableau119[[#This Row],[Prénom ]]</f>
        <v>Claireaux, Valérie</v>
      </c>
      <c r="C132" s="1" t="s">
        <v>14</v>
      </c>
      <c r="D132" s="1" t="s">
        <v>15</v>
      </c>
      <c r="E132" s="15"/>
      <c r="F132" s="69" t="s">
        <v>251</v>
      </c>
      <c r="G132" s="78">
        <f>IF(ISNA(VLOOKUP($B132,Atelier1!$B:$Z,G$1,0)),0,VLOOKUP($B132,Atelier1!$B:$Z,G$1,FALSE))</f>
        <v>0</v>
      </c>
      <c r="H132" s="64"/>
      <c r="I132" s="78">
        <f>IF(ISNA(VLOOKUP($B132,Atelier2!$C:$Q,I$1,0)),0,VLOOKUP($B132,Atelier2!$C:$Q,I$1,FALSE))</f>
        <v>0</v>
      </c>
      <c r="J132" s="64"/>
      <c r="K132" s="78">
        <f>IF(ISNA(VLOOKUP($B132,Atelier3!$B:$P,K$1,0)),0,VLOOKUP($B132,Atelier3!$B:$P,K$1,FALSE))</f>
        <v>0</v>
      </c>
      <c r="L132" s="64"/>
      <c r="M132" s="78">
        <f>IF(ISNA(VLOOKUP($B132,Atelier4!$B:$P,M$1,0)),0,VLOOKUP($B132,Atelier4!$B:$P,M$1,FALSE))</f>
        <v>0</v>
      </c>
      <c r="N132" s="69"/>
      <c r="O132" s="78">
        <f>IF(ISNA(VLOOKUP($B132,Atelier5!$B:$P,O$1,0)),0,VLOOKUP($B132,Atelier5!$B:$P,O$1,FALSE))</f>
        <v>0</v>
      </c>
      <c r="P132" s="64"/>
      <c r="Q132" s="78"/>
    </row>
    <row r="133" spans="1:17" hidden="1" x14ac:dyDescent="0.45">
      <c r="A133" s="3" t="s">
        <v>13</v>
      </c>
      <c r="B133" s="3" t="str">
        <f>Tableau119[[#This Row],[Noms ]]&amp;", "&amp;Tableau119[[#This Row],[Prénom ]]</f>
        <v>Lapaix, Corinne</v>
      </c>
      <c r="C133" s="1" t="s">
        <v>18</v>
      </c>
      <c r="D133" s="1" t="s">
        <v>19</v>
      </c>
      <c r="E133" s="15"/>
      <c r="F133" s="69"/>
      <c r="G133" s="78">
        <f>IF(ISNA(VLOOKUP($B133,Atelier1!$B:$Z,G$1,0)),0,VLOOKUP($B133,Atelier1!$B:$Z,G$1,FALSE))</f>
        <v>0</v>
      </c>
      <c r="H133" s="64" t="s">
        <v>251</v>
      </c>
      <c r="I133" s="78" t="str">
        <f>IF(ISNA(VLOOKUP($B133,Atelier2!$C:$Q,I$1,0)),0,VLOOKUP($B133,Atelier2!$C:$Q,I$1,FALSE))</f>
        <v>corinne.lapaix@cheznoo.net;</v>
      </c>
      <c r="J133" s="64"/>
      <c r="K133" s="78">
        <f>IF(ISNA(VLOOKUP($B133,Atelier3!$B:$P,K$1,0)),0,VLOOKUP($B133,Atelier3!$B:$P,K$1,FALSE))</f>
        <v>0</v>
      </c>
      <c r="L133" s="64"/>
      <c r="M133" s="78">
        <f>IF(ISNA(VLOOKUP($B133,Atelier4!$B:$P,M$1,0)),0,VLOOKUP($B133,Atelier4!$B:$P,M$1,FALSE))</f>
        <v>0</v>
      </c>
      <c r="N133" s="69"/>
      <c r="O133" s="78">
        <f>IF(ISNA(VLOOKUP($B133,Atelier5!$B:$P,O$1,0)),0,VLOOKUP($B133,Atelier5!$B:$P,O$1,FALSE))</f>
        <v>0</v>
      </c>
      <c r="P133" s="64"/>
      <c r="Q133" s="78"/>
    </row>
    <row r="134" spans="1:17" ht="14.65" thickBot="1" x14ac:dyDescent="0.5">
      <c r="A134" s="3" t="s">
        <v>13</v>
      </c>
      <c r="B134" s="3" t="str">
        <f>Tableau119[[#This Row],[Noms ]]&amp;", "&amp;Tableau119[[#This Row],[Prénom ]]</f>
        <v>Nicolas, Sophie</v>
      </c>
      <c r="C134" s="1" t="s">
        <v>16</v>
      </c>
      <c r="D134" s="1" t="s">
        <v>17</v>
      </c>
      <c r="E134" s="15"/>
      <c r="F134" s="69"/>
      <c r="G134" s="78">
        <f>IF(ISNA(VLOOKUP($B134,Atelier1!$B:$Z,G$1,0)),0,VLOOKUP($B134,Atelier1!$B:$Z,G$1,FALSE))</f>
        <v>0</v>
      </c>
      <c r="H134" s="64"/>
      <c r="I134" s="78">
        <f>IF(ISNA(VLOOKUP($B134,Atelier2!$C:$Q,I$1,0)),0,VLOOKUP($B134,Atelier2!$C:$Q,I$1,FALSE))</f>
        <v>0</v>
      </c>
      <c r="J134" s="64"/>
      <c r="K134" s="78">
        <f>IF(ISNA(VLOOKUP($B134,Atelier3!$B:$P,K$1,0)),0,VLOOKUP($B134,Atelier3!$B:$P,K$1,FALSE))</f>
        <v>0</v>
      </c>
      <c r="L134" s="64"/>
      <c r="M134" s="78">
        <f>IF(ISNA(VLOOKUP($B134,Atelier4!$B:$P,M$1,0)),0,VLOOKUP($B134,Atelier4!$B:$P,M$1,FALSE))</f>
        <v>0</v>
      </c>
      <c r="N134" s="69"/>
      <c r="O134" s="78">
        <f>IF(ISNA(VLOOKUP($B134,Atelier5!$B:$P,O$1,0)),0,VLOOKUP($B134,Atelier5!$B:$P,O$1,FALSE))</f>
        <v>0</v>
      </c>
      <c r="P134" s="64" t="s">
        <v>251</v>
      </c>
      <c r="Q134" s="78"/>
    </row>
    <row r="135" spans="1:17" ht="14.65" hidden="1" thickBot="1" x14ac:dyDescent="0.5">
      <c r="A135" s="26" t="s">
        <v>20</v>
      </c>
      <c r="B135" s="26" t="str">
        <f>Tableau119[[#This Row],[Noms ]]&amp;", "&amp;Tableau119[[#This Row],[Prénom ]]</f>
        <v>Lebon, Jean-Christophe</v>
      </c>
      <c r="C135" s="27" t="s">
        <v>21</v>
      </c>
      <c r="D135" s="27" t="s">
        <v>22</v>
      </c>
      <c r="E135" s="41"/>
      <c r="F135" s="70"/>
      <c r="G135" s="79">
        <f>IF(ISNA(VLOOKUP($B135,Atelier1!$B:$Z,G$1,0)),0,VLOOKUP($B135,Atelier1!$B:$Z,G$1,FALSE))</f>
        <v>0</v>
      </c>
      <c r="H135" s="67"/>
      <c r="I135" s="79">
        <f>IF(ISNA(VLOOKUP($B135,Atelier2!$C:$Q,I$1,0)),0,VLOOKUP($B135,Atelier2!$C:$Q,I$1,FALSE))</f>
        <v>0</v>
      </c>
      <c r="J135" s="67"/>
      <c r="K135" s="79">
        <f>IF(ISNA(VLOOKUP($B135,Atelier3!$B:$P,K$1,0)),0,VLOOKUP($B135,Atelier3!$B:$P,K$1,FALSE))</f>
        <v>0</v>
      </c>
      <c r="L135" s="67"/>
      <c r="M135" s="79">
        <f>IF(ISNA(VLOOKUP($B135,Atelier4!$B:$P,M$1,0)),0,VLOOKUP($B135,Atelier4!$B:$P,M$1,FALSE))</f>
        <v>0</v>
      </c>
      <c r="N135" s="70" t="s">
        <v>251</v>
      </c>
      <c r="O135" s="79">
        <f>IF(ISNA(VLOOKUP($B135,Atelier5!$B:$P,O$1,0)),0,VLOOKUP($B135,Atelier5!$B:$P,O$1,FALSE))</f>
        <v>0</v>
      </c>
      <c r="P135" s="67"/>
      <c r="Q135" s="79"/>
    </row>
    <row r="136" spans="1:17" s="25" customFormat="1" ht="16.5" thickTop="1" thickBot="1" x14ac:dyDescent="0.55000000000000004">
      <c r="A136" s="29" t="s">
        <v>0</v>
      </c>
      <c r="B136" s="29"/>
      <c r="C136" s="30">
        <f>SUBTOTAL(103,Tableau119[[Noms ]])</f>
        <v>22</v>
      </c>
      <c r="D136" s="30">
        <f>SUBTOTAL(103,Tableau119[[Prénom ]])</f>
        <v>22</v>
      </c>
      <c r="E136" s="42">
        <f>SUBTOTAL(109,Tableau119[Forma-teur])</f>
        <v>1</v>
      </c>
      <c r="F136" s="57">
        <f>SUBTOTAL(103,Tableau119[1- Président])-1</f>
        <v>-1</v>
      </c>
      <c r="G136" s="55">
        <f>SUBTOTAL(109,Tableau119[1-Présent])</f>
        <v>0</v>
      </c>
      <c r="H136" s="57">
        <f>SUBTOTAL(103,Tableau119[2- Secrétaire])-1</f>
        <v>-1</v>
      </c>
      <c r="I136" s="55">
        <f>SUBTOTAL(109,Tableau119[2-Présent])</f>
        <v>0</v>
      </c>
      <c r="J136" s="57">
        <f>SUBTOTAL(103,Tableau119[3- Trésorier])-1</f>
        <v>-1</v>
      </c>
      <c r="K136" s="55">
        <f>SUBTOTAL(109,Tableau119[3-Présent])</f>
        <v>0</v>
      </c>
      <c r="L136" s="57">
        <f>SUBTOTAL(103,Tableau119[4- Animateur])-1</f>
        <v>-1</v>
      </c>
      <c r="M136" s="55">
        <f>SUBTOTAL(109,Tableau119[4-Présent])</f>
        <v>0</v>
      </c>
      <c r="N136" s="57">
        <f>SUBTOTAL(103,Tableau119[5- Protocole])-1</f>
        <v>-1</v>
      </c>
      <c r="O136" s="55">
        <f>SUBTOTAL(109,Tableau119[5-Présent])</f>
        <v>0</v>
      </c>
      <c r="P136" s="57">
        <f>SUBTOTAL(103,Tableau119[6- Effectifs])-1</f>
        <v>21</v>
      </c>
      <c r="Q136" s="55">
        <f>SUBTOTAL(109,Tableau119[6-Présent])</f>
        <v>0</v>
      </c>
    </row>
    <row r="137" spans="1:17" ht="14.65" thickBot="1" x14ac:dyDescent="0.5">
      <c r="D137" s="6" t="s">
        <v>250</v>
      </c>
      <c r="E137" s="6"/>
      <c r="F137" s="58" t="e">
        <f>Tableau119[[#Totals],[1- Président]]+Tableau119[[#Totals],[2- Secrétaire]]+Tableau119[[#Totals],[3- Trésorier]]+Tableau119[[#Totals],[4- Animateur]]+Tableau119[[#Totals],[5- Protocole]]+Tableau119[[#Totals],[6- Effectifs]]+#REF!</f>
        <v>#REF!</v>
      </c>
      <c r="G137" s="59" t="e">
        <f>Tableau119[[#Totals],[1-Présent]]+Tableau119[[#Totals],[2-Présent]]+Tableau119[[#Totals],[3-Présent]]+Tableau119[[#Totals],[4-Présent]]+Tableau119[[#Totals],[5-Présent]]+Tableau119[[#Totals],[6-Présent]]+#REF!</f>
        <v>#REF!</v>
      </c>
    </row>
  </sheetData>
  <mergeCells count="1">
    <mergeCell ref="A2:C2"/>
  </mergeCells>
  <conditionalFormatting sqref="A1:XFD1 A2:D2 F2:XFD2 A3:XFD1048576">
    <cfRule type="cellIs" dxfId="19" priority="1" operator="equal">
      <formula>0</formula>
    </cfRule>
  </conditionalFormatting>
  <printOptions horizontalCentered="1"/>
  <pageMargins left="0.31496062992125984" right="0.15748031496062992" top="0.62992125984251968" bottom="0.35433070866141736" header="0.31496062992125984" footer="0.31496062992125984"/>
  <pageSetup orientation="landscape" r:id="rId1"/>
  <headerFooter>
    <oddHeader>&amp;LDate : &amp;D&amp;CPARTICIPANTS AUX ATELIERS DE FORMATION CONGRÈS DISTRICT U-3&amp;RPage &amp;"-,Gras"&amp;P &amp;"-,Normal"de &amp;"-,Gras"&amp;N</oddHeader>
  </headerFooter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6F3CE-BA83-4329-AF36-7D07E1A56A60}">
  <dimension ref="A1:S137"/>
  <sheetViews>
    <sheetView workbookViewId="0">
      <pane xSplit="4" ySplit="3" topLeftCell="E6" activePane="bottomRight" state="frozen"/>
      <selection pane="topRight" activeCell="D1" sqref="D1"/>
      <selection pane="bottomLeft" activeCell="A6" sqref="A6"/>
      <selection pane="bottomRight" activeCell="S46" sqref="S46"/>
    </sheetView>
  </sheetViews>
  <sheetFormatPr baseColWidth="10" defaultColWidth="11.3984375" defaultRowHeight="14.25" x14ac:dyDescent="0.45"/>
  <cols>
    <col min="1" max="1" width="22.86328125" customWidth="1"/>
    <col min="2" max="2" width="22.86328125" hidden="1" customWidth="1"/>
    <col min="3" max="3" width="13" bestFit="1" customWidth="1"/>
    <col min="4" max="4" width="13.86328125" customWidth="1"/>
    <col min="5" max="5" width="7.3984375" hidden="1" customWidth="1"/>
    <col min="6" max="6" width="10.86328125" hidden="1" customWidth="1"/>
    <col min="7" max="7" width="8.1328125" hidden="1" customWidth="1"/>
    <col min="8" max="8" width="10.3984375" hidden="1" customWidth="1"/>
    <col min="9" max="9" width="8.3984375" hidden="1" customWidth="1"/>
    <col min="10" max="10" width="10.3984375" hidden="1" customWidth="1"/>
    <col min="11" max="11" width="8.3984375" hidden="1" customWidth="1"/>
    <col min="12" max="12" width="10.265625" hidden="1" customWidth="1"/>
    <col min="13" max="13" width="8.3984375" hidden="1" customWidth="1"/>
    <col min="14" max="14" width="11.265625" hidden="1" customWidth="1"/>
    <col min="15" max="15" width="7.86328125" hidden="1" customWidth="1"/>
    <col min="16" max="16" width="9.1328125" hidden="1" customWidth="1"/>
    <col min="17" max="17" width="8" hidden="1" customWidth="1"/>
    <col min="18" max="18" width="15.3984375" bestFit="1" customWidth="1"/>
    <col min="19" max="19" width="8.265625" customWidth="1"/>
  </cols>
  <sheetData>
    <row r="1" spans="1:19" s="33" customFormat="1" ht="14.65" thickBot="1" x14ac:dyDescent="0.5">
      <c r="B1" s="33">
        <v>1</v>
      </c>
      <c r="C1" s="33">
        <f>B1+1</f>
        <v>2</v>
      </c>
      <c r="D1" s="33">
        <f>C1+1</f>
        <v>3</v>
      </c>
      <c r="E1" s="33">
        <f>D1+1</f>
        <v>4</v>
      </c>
      <c r="F1" s="45">
        <f>E1+1</f>
        <v>5</v>
      </c>
      <c r="G1" s="46">
        <f t="shared" ref="G1:H1" si="0">F1+1</f>
        <v>6</v>
      </c>
      <c r="H1" s="33">
        <f t="shared" si="0"/>
        <v>7</v>
      </c>
      <c r="I1" s="33">
        <f>H1+1</f>
        <v>8</v>
      </c>
      <c r="J1" s="33">
        <f t="shared" ref="J1:S1" si="1">I1+1</f>
        <v>9</v>
      </c>
      <c r="K1" s="33">
        <f t="shared" si="1"/>
        <v>10</v>
      </c>
      <c r="L1" s="33">
        <f t="shared" si="1"/>
        <v>11</v>
      </c>
      <c r="M1" s="33">
        <f t="shared" si="1"/>
        <v>12</v>
      </c>
      <c r="N1" s="33">
        <f t="shared" si="1"/>
        <v>13</v>
      </c>
      <c r="O1" s="33">
        <f t="shared" si="1"/>
        <v>14</v>
      </c>
      <c r="P1" s="33">
        <f t="shared" si="1"/>
        <v>15</v>
      </c>
      <c r="Q1" s="33">
        <f t="shared" si="1"/>
        <v>16</v>
      </c>
      <c r="R1" s="33">
        <f t="shared" si="1"/>
        <v>17</v>
      </c>
      <c r="S1" s="33">
        <f t="shared" si="1"/>
        <v>18</v>
      </c>
    </row>
    <row r="2" spans="1:19" s="14" customFormat="1" ht="30.75" customHeight="1" thickBot="1" x14ac:dyDescent="0.5">
      <c r="A2" s="148" t="s">
        <v>256</v>
      </c>
      <c r="B2" s="149"/>
      <c r="C2" s="149"/>
      <c r="D2" s="35" t="s">
        <v>252</v>
      </c>
      <c r="F2" s="22" t="s">
        <v>240</v>
      </c>
      <c r="G2" s="22"/>
      <c r="H2" s="22" t="s">
        <v>241</v>
      </c>
      <c r="I2" s="43"/>
      <c r="J2" s="22" t="s">
        <v>242</v>
      </c>
      <c r="K2" s="22"/>
      <c r="L2" s="22" t="s">
        <v>243</v>
      </c>
      <c r="M2" s="22"/>
      <c r="N2" s="22" t="s">
        <v>244</v>
      </c>
      <c r="O2" s="22"/>
      <c r="P2" s="22" t="s">
        <v>245</v>
      </c>
      <c r="Q2" s="22"/>
      <c r="R2" s="22" t="s">
        <v>246</v>
      </c>
      <c r="S2" s="22"/>
    </row>
    <row r="3" spans="1:19" ht="36.75" customHeight="1" thickBot="1" x14ac:dyDescent="0.75">
      <c r="A3" s="17" t="s">
        <v>1</v>
      </c>
      <c r="B3" s="17" t="s">
        <v>249</v>
      </c>
      <c r="C3" s="18" t="s">
        <v>247</v>
      </c>
      <c r="D3" s="19" t="s">
        <v>248</v>
      </c>
      <c r="E3" s="36" t="s">
        <v>257</v>
      </c>
      <c r="F3" s="20" t="s">
        <v>258</v>
      </c>
      <c r="G3" s="20" t="s">
        <v>267</v>
      </c>
      <c r="H3" s="20" t="s">
        <v>259</v>
      </c>
      <c r="I3" s="44" t="s">
        <v>268</v>
      </c>
      <c r="J3" s="20" t="s">
        <v>260</v>
      </c>
      <c r="K3" s="20" t="s">
        <v>269</v>
      </c>
      <c r="L3" s="20" t="s">
        <v>261</v>
      </c>
      <c r="M3" s="20" t="s">
        <v>270</v>
      </c>
      <c r="N3" s="20" t="s">
        <v>262</v>
      </c>
      <c r="O3" s="20" t="s">
        <v>271</v>
      </c>
      <c r="P3" s="20" t="s">
        <v>263</v>
      </c>
      <c r="Q3" s="20" t="s">
        <v>272</v>
      </c>
      <c r="R3" s="21" t="s">
        <v>264</v>
      </c>
      <c r="S3" s="20" t="s">
        <v>273</v>
      </c>
    </row>
    <row r="4" spans="1:19" hidden="1" x14ac:dyDescent="0.45">
      <c r="A4" s="7" t="s">
        <v>23</v>
      </c>
      <c r="B4" s="7" t="str">
        <f>Tableau120[[#This Row],[Noms ]]&amp;", "&amp;Tableau120[[#This Row],[Prénom ]]</f>
        <v>Arbour, Diane</v>
      </c>
      <c r="C4" s="9" t="s">
        <v>33</v>
      </c>
      <c r="D4" s="9" t="s">
        <v>34</v>
      </c>
      <c r="E4" s="37"/>
      <c r="F4" s="62"/>
      <c r="G4" s="77">
        <f>IF(ISNA(VLOOKUP($B4,Atelier1!$B:$Z,G$1,0)),0,VLOOKUP($B4,Atelier1!$B:$Z,G$1,FALSE))</f>
        <v>0</v>
      </c>
      <c r="H4" s="66"/>
      <c r="I4" s="77">
        <f>IF(ISNA(VLOOKUP($B4,Atelier2!$C:$Q,I$1,0)),0,VLOOKUP($B4,Atelier2!$C:$Q,I$1,FALSE))</f>
        <v>0</v>
      </c>
      <c r="J4" s="66"/>
      <c r="K4" s="77">
        <f>IF(ISNA(VLOOKUP($B4,Atelier3!$B:$P,K$1,0)),0,VLOOKUP($B4,Atelier3!$B:$P,K$1,FALSE))</f>
        <v>0</v>
      </c>
      <c r="L4" s="66" t="s">
        <v>251</v>
      </c>
      <c r="M4" s="77">
        <f>IF(ISNA(VLOOKUP($B4,Atelier4!$B:$P,M$1,0)),0,VLOOKUP($B4,Atelier4!$B:$P,M$1,FALSE))</f>
        <v>0</v>
      </c>
      <c r="N4" s="66"/>
      <c r="O4" s="77">
        <f>IF(ISNA(VLOOKUP($B4,Atelier5!$B:$Z,O$1,0)),0,VLOOKUP($B4,Atelier5!$B:$Z,O$1,FALSE))</f>
        <v>0</v>
      </c>
      <c r="P4" s="66"/>
      <c r="Q4" s="77">
        <f>IF(ISNA(VLOOKUP($B4,Atelier6!$B:$Z,Q$1,0)),0,VLOOKUP($B4,Atelier6!$B:$Z,Q$1,FALSE))</f>
        <v>0</v>
      </c>
      <c r="R4" s="66"/>
      <c r="S4" s="77"/>
    </row>
    <row r="5" spans="1:19" hidden="1" x14ac:dyDescent="0.45">
      <c r="A5" s="3" t="s">
        <v>23</v>
      </c>
      <c r="B5" s="3" t="str">
        <f>Tableau120[[#This Row],[Noms ]]&amp;", "&amp;Tableau120[[#This Row],[Prénom ]]</f>
        <v>Boulianne, Marian</v>
      </c>
      <c r="C5" s="1" t="s">
        <v>31</v>
      </c>
      <c r="D5" s="1" t="s">
        <v>32</v>
      </c>
      <c r="E5" s="15"/>
      <c r="F5" s="63"/>
      <c r="G5" s="78">
        <f>IF(ISNA(VLOOKUP($B5,Atelier1!$B:$Z,G$1,0)),0,VLOOKUP($B5,Atelier1!$B:$Z,G$1,FALSE))</f>
        <v>0</v>
      </c>
      <c r="H5" s="64"/>
      <c r="I5" s="78">
        <f>IF(ISNA(VLOOKUP($B5,Atelier2!$C:$Q,I$1,0)),0,VLOOKUP($B5,Atelier2!$C:$Q,I$1,FALSE))</f>
        <v>0</v>
      </c>
      <c r="J5" s="64"/>
      <c r="K5" s="78">
        <f>IF(ISNA(VLOOKUP($B5,Atelier3!$B:$P,K$1,0)),0,VLOOKUP($B5,Atelier3!$B:$P,K$1,FALSE))</f>
        <v>0</v>
      </c>
      <c r="L5" s="64"/>
      <c r="M5" s="78">
        <f>IF(ISNA(VLOOKUP($B5,Atelier4!$B:$P,M$1,0)),0,VLOOKUP($B5,Atelier4!$B:$P,M$1,FALSE))</f>
        <v>0</v>
      </c>
      <c r="N5" s="64"/>
      <c r="O5" s="78">
        <f>IF(ISNA(VLOOKUP($B5,Atelier5!$B:$Z,O$1,0)),0,VLOOKUP($B5,Atelier5!$B:$Z,O$1,FALSE))</f>
        <v>0</v>
      </c>
      <c r="P5" s="64" t="s">
        <v>251</v>
      </c>
      <c r="Q5" s="78">
        <f>IF(ISNA(VLOOKUP($B5,Atelier6!$B:$Z,Q$1,0)),0,VLOOKUP($B5,Atelier6!$B:$Z,Q$1,FALSE))</f>
        <v>0</v>
      </c>
      <c r="R5" s="64"/>
      <c r="S5" s="78"/>
    </row>
    <row r="6" spans="1:19" x14ac:dyDescent="0.45">
      <c r="A6" s="3" t="s">
        <v>23</v>
      </c>
      <c r="B6" s="3" t="str">
        <f>Tableau120[[#This Row],[Noms ]]&amp;", "&amp;Tableau120[[#This Row],[Prénom ]]</f>
        <v>Gagné, M.-Paul</v>
      </c>
      <c r="C6" s="1" t="s">
        <v>29</v>
      </c>
      <c r="D6" s="1" t="s">
        <v>30</v>
      </c>
      <c r="E6" s="15"/>
      <c r="F6" s="63"/>
      <c r="G6" s="78">
        <f>IF(ISNA(VLOOKUP($B6,Atelier1!$B:$Z,G$1,0)),0,VLOOKUP($B6,Atelier1!$B:$Z,G$1,FALSE))</f>
        <v>0</v>
      </c>
      <c r="H6" s="64"/>
      <c r="I6" s="78">
        <f>IF(ISNA(VLOOKUP($B6,Atelier2!$C:$Q,I$1,0)),0,VLOOKUP($B6,Atelier2!$C:$Q,I$1,FALSE))</f>
        <v>0</v>
      </c>
      <c r="J6" s="64"/>
      <c r="K6" s="78">
        <f>IF(ISNA(VLOOKUP($B6,Atelier3!$B:$P,K$1,0)),0,VLOOKUP($B6,Atelier3!$B:$P,K$1,FALSE))</f>
        <v>0</v>
      </c>
      <c r="L6" s="64"/>
      <c r="M6" s="78">
        <f>IF(ISNA(VLOOKUP($B6,Atelier4!$B:$P,M$1,0)),0,VLOOKUP($B6,Atelier4!$B:$P,M$1,FALSE))</f>
        <v>0</v>
      </c>
      <c r="N6" s="64"/>
      <c r="O6" s="78">
        <f>IF(ISNA(VLOOKUP($B6,Atelier5!$B:$Z,O$1,0)),0,VLOOKUP($B6,Atelier5!$B:$Z,O$1,FALSE))</f>
        <v>0</v>
      </c>
      <c r="P6" s="64"/>
      <c r="Q6" s="78">
        <f>IF(ISNA(VLOOKUP($B6,Atelier6!$B:$Z,Q$1,0)),0,VLOOKUP($B6,Atelier6!$B:$Z,Q$1,FALSE))</f>
        <v>0</v>
      </c>
      <c r="R6" s="64" t="s">
        <v>251</v>
      </c>
      <c r="S6" s="78"/>
    </row>
    <row r="7" spans="1:19" hidden="1" x14ac:dyDescent="0.45">
      <c r="A7" s="3" t="s">
        <v>23</v>
      </c>
      <c r="B7" s="3" t="str">
        <f>Tableau120[[#This Row],[Noms ]]&amp;", "&amp;Tableau120[[#This Row],[Prénom ]]</f>
        <v>Girard, Serge</v>
      </c>
      <c r="C7" s="1" t="s">
        <v>24</v>
      </c>
      <c r="D7" s="1" t="s">
        <v>25</v>
      </c>
      <c r="E7" s="15"/>
      <c r="F7" s="68" t="s">
        <v>251</v>
      </c>
      <c r="G7" s="77">
        <f>IF(ISNA(VLOOKUP($B7,Atelier1!$B:$Z,G$1,0)),0,VLOOKUP($B7,Atelier1!$B:$Z,G$1,FALSE))</f>
        <v>0</v>
      </c>
      <c r="H7" s="64"/>
      <c r="I7" s="77">
        <f>IF(ISNA(VLOOKUP($B7,Atelier2!$C:$Q,I$1,0)),0,VLOOKUP($B7,Atelier2!$C:$Q,I$1,FALSE))</f>
        <v>0</v>
      </c>
      <c r="J7" s="64"/>
      <c r="K7" s="77">
        <f>IF(ISNA(VLOOKUP($B7,Atelier3!$B:$P,K$1,0)),0,VLOOKUP($B7,Atelier3!$B:$P,K$1,FALSE))</f>
        <v>0</v>
      </c>
      <c r="L7" s="64"/>
      <c r="M7" s="77">
        <f>IF(ISNA(VLOOKUP($B7,Atelier4!$B:$P,M$1,0)),0,VLOOKUP($B7,Atelier4!$B:$P,M$1,FALSE))</f>
        <v>0</v>
      </c>
      <c r="N7" s="64"/>
      <c r="O7" s="77">
        <f>IF(ISNA(VLOOKUP($B7,Atelier5!$B:$Z,O$1,0)),0,VLOOKUP($B7,Atelier5!$B:$Z,O$1,FALSE))</f>
        <v>0</v>
      </c>
      <c r="P7" s="64"/>
      <c r="Q7" s="77">
        <f>IF(ISNA(VLOOKUP($B7,Atelier6!$B:$Z,Q$1,0)),0,VLOOKUP($B7,Atelier6!$B:$Z,Q$1,FALSE))</f>
        <v>0</v>
      </c>
      <c r="R7" s="64"/>
      <c r="S7" s="77"/>
    </row>
    <row r="8" spans="1:19" hidden="1" x14ac:dyDescent="0.45">
      <c r="A8" s="3" t="s">
        <v>23</v>
      </c>
      <c r="B8" s="3" t="str">
        <f>Tableau120[[#This Row],[Noms ]]&amp;", "&amp;Tableau120[[#This Row],[Prénom ]]</f>
        <v>Guénette , André</v>
      </c>
      <c r="C8" s="1" t="s">
        <v>28</v>
      </c>
      <c r="D8" s="1" t="s">
        <v>7</v>
      </c>
      <c r="E8" s="15"/>
      <c r="F8" s="69"/>
      <c r="G8" s="78">
        <f>IF(ISNA(VLOOKUP($B8,Atelier1!$B:$Z,G$1,0)),0,VLOOKUP($B8,Atelier1!$B:$Z,G$1,FALSE))</f>
        <v>0</v>
      </c>
      <c r="H8" s="64"/>
      <c r="I8" s="78">
        <f>IF(ISNA(VLOOKUP($B8,Atelier2!$C:$Q,I$1,0)),0,VLOOKUP($B8,Atelier2!$C:$Q,I$1,FALSE))</f>
        <v>0</v>
      </c>
      <c r="J8" s="64" t="s">
        <v>251</v>
      </c>
      <c r="K8" s="78">
        <f>IF(ISNA(VLOOKUP($B8,Atelier3!$B:$P,K$1,0)),0,VLOOKUP($B8,Atelier3!$B:$P,K$1,FALSE))</f>
        <v>0</v>
      </c>
      <c r="L8" s="64"/>
      <c r="M8" s="78">
        <f>IF(ISNA(VLOOKUP($B8,Atelier4!$B:$P,M$1,0)),0,VLOOKUP($B8,Atelier4!$B:$P,M$1,FALSE))</f>
        <v>0</v>
      </c>
      <c r="N8" s="64"/>
      <c r="O8" s="78">
        <f>IF(ISNA(VLOOKUP($B8,Atelier5!$B:$Z,O$1,0)),0,VLOOKUP($B8,Atelier5!$B:$Z,O$1,FALSE))</f>
        <v>0</v>
      </c>
      <c r="P8" s="64"/>
      <c r="Q8" s="78">
        <f>IF(ISNA(VLOOKUP($B8,Atelier6!$B:$Z,Q$1,0)),0,VLOOKUP($B8,Atelier6!$B:$Z,Q$1,FALSE))</f>
        <v>0</v>
      </c>
      <c r="R8" s="64"/>
      <c r="S8" s="78"/>
    </row>
    <row r="9" spans="1:19" hidden="1" x14ac:dyDescent="0.45">
      <c r="A9" s="3" t="s">
        <v>23</v>
      </c>
      <c r="B9" s="3" t="str">
        <f>Tableau120[[#This Row],[Noms ]]&amp;", "&amp;Tableau120[[#This Row],[Prénom ]]</f>
        <v>Lapierre, Michel</v>
      </c>
      <c r="C9" s="1" t="s">
        <v>26</v>
      </c>
      <c r="D9" s="1" t="s">
        <v>27</v>
      </c>
      <c r="E9" s="15"/>
      <c r="F9" s="69"/>
      <c r="G9" s="78">
        <f>IF(ISNA(VLOOKUP($B9,Atelier1!$B:$Z,G$1,0)),0,VLOOKUP($B9,Atelier1!$B:$Z,G$1,FALSE))</f>
        <v>0</v>
      </c>
      <c r="H9" s="64" t="s">
        <v>251</v>
      </c>
      <c r="I9" s="78" t="str">
        <f>IF(ISNA(VLOOKUP($B9,Atelier2!$C:$Q,I$1,0)),0,VLOOKUP($B9,Atelier2!$C:$Q,I$1,FALSE))</f>
        <v>michel.lap@globetrotter.net;</v>
      </c>
      <c r="J9" s="64"/>
      <c r="K9" s="78">
        <f>IF(ISNA(VLOOKUP($B9,Atelier3!$B:$P,K$1,0)),0,VLOOKUP($B9,Atelier3!$B:$P,K$1,FALSE))</f>
        <v>0</v>
      </c>
      <c r="L9" s="64"/>
      <c r="M9" s="78">
        <f>IF(ISNA(VLOOKUP($B9,Atelier4!$B:$P,M$1,0)),0,VLOOKUP($B9,Atelier4!$B:$P,M$1,FALSE))</f>
        <v>0</v>
      </c>
      <c r="N9" s="64"/>
      <c r="O9" s="78">
        <f>IF(ISNA(VLOOKUP($B9,Atelier5!$B:$Z,O$1,0)),0,VLOOKUP($B9,Atelier5!$B:$Z,O$1,FALSE))</f>
        <v>0</v>
      </c>
      <c r="P9" s="64"/>
      <c r="Q9" s="78">
        <f>IF(ISNA(VLOOKUP($B9,Atelier6!$B:$Z,Q$1,0)),0,VLOOKUP($B9,Atelier6!$B:$Z,Q$1,FALSE))</f>
        <v>0</v>
      </c>
      <c r="R9" s="64"/>
      <c r="S9" s="78"/>
    </row>
    <row r="10" spans="1:19" hidden="1" x14ac:dyDescent="0.45">
      <c r="A10" s="3" t="s">
        <v>147</v>
      </c>
      <c r="B10" s="3" t="str">
        <f>Tableau120[[#This Row],[Noms ]]&amp;", "&amp;Tableau120[[#This Row],[Prénom ]]</f>
        <v>Barabe, Francis</v>
      </c>
      <c r="C10" s="1" t="s">
        <v>154</v>
      </c>
      <c r="D10" s="1" t="s">
        <v>155</v>
      </c>
      <c r="E10" s="15"/>
      <c r="F10" s="69"/>
      <c r="G10" s="78">
        <f>IF(ISNA(VLOOKUP($B10,Atelier1!$B:$Z,G$1,0)),0,VLOOKUP($B10,Atelier1!$B:$Z,G$1,FALSE))</f>
        <v>0</v>
      </c>
      <c r="H10" s="64"/>
      <c r="I10" s="78">
        <f>IF(ISNA(VLOOKUP($B10,Atelier2!$C:$Q,I$1,0)),0,VLOOKUP($B10,Atelier2!$C:$Q,I$1,FALSE))</f>
        <v>0</v>
      </c>
      <c r="J10" s="64"/>
      <c r="K10" s="78">
        <f>IF(ISNA(VLOOKUP($B10,Atelier3!$B:$P,K$1,0)),0,VLOOKUP($B10,Atelier3!$B:$P,K$1,FALSE))</f>
        <v>0</v>
      </c>
      <c r="L10" s="64" t="s">
        <v>251</v>
      </c>
      <c r="M10" s="78">
        <f>IF(ISNA(VLOOKUP($B10,Atelier4!$B:$P,M$1,0)),0,VLOOKUP($B10,Atelier4!$B:$P,M$1,FALSE))</f>
        <v>0</v>
      </c>
      <c r="N10" s="64"/>
      <c r="O10" s="78">
        <f>IF(ISNA(VLOOKUP($B10,Atelier5!$B:$Z,O$1,0)),0,VLOOKUP($B10,Atelier5!$B:$Z,O$1,FALSE))</f>
        <v>0</v>
      </c>
      <c r="P10" s="64"/>
      <c r="Q10" s="78">
        <f>IF(ISNA(VLOOKUP($B10,Atelier6!$B:$Z,Q$1,0)),0,VLOOKUP($B10,Atelier6!$B:$Z,Q$1,FALSE))</f>
        <v>0</v>
      </c>
      <c r="R10" s="64"/>
      <c r="S10" s="78"/>
    </row>
    <row r="11" spans="1:19" hidden="1" x14ac:dyDescent="0.45">
      <c r="A11" s="3" t="s">
        <v>147</v>
      </c>
      <c r="B11" s="3" t="str">
        <f>Tableau120[[#This Row],[Noms ]]&amp;", "&amp;Tableau120[[#This Row],[Prénom ]]</f>
        <v>Bond, Carole</v>
      </c>
      <c r="C11" s="1" t="s">
        <v>150</v>
      </c>
      <c r="D11" s="1" t="s">
        <v>151</v>
      </c>
      <c r="E11" s="15"/>
      <c r="F11" s="69" t="s">
        <v>251</v>
      </c>
      <c r="G11" s="78">
        <f>IF(ISNA(VLOOKUP($B11,Atelier1!$B:$Z,G$1,0)),0,VLOOKUP($B11,Atelier1!$B:$Z,G$1,FALSE))</f>
        <v>0</v>
      </c>
      <c r="H11" s="64"/>
      <c r="I11" s="78">
        <f>IF(ISNA(VLOOKUP($B11,Atelier2!$C:$Q,I$1,0)),0,VLOOKUP($B11,Atelier2!$C:$Q,I$1,FALSE))</f>
        <v>0</v>
      </c>
      <c r="J11" s="64"/>
      <c r="K11" s="78">
        <f>IF(ISNA(VLOOKUP($B11,Atelier3!$B:$P,K$1,0)),0,VLOOKUP($B11,Atelier3!$B:$P,K$1,FALSE))</f>
        <v>0</v>
      </c>
      <c r="L11" s="64"/>
      <c r="M11" s="78">
        <f>IF(ISNA(VLOOKUP($B11,Atelier4!$B:$P,M$1,0)),0,VLOOKUP($B11,Atelier4!$B:$P,M$1,FALSE))</f>
        <v>0</v>
      </c>
      <c r="N11" s="64"/>
      <c r="O11" s="78">
        <f>IF(ISNA(VLOOKUP($B11,Atelier5!$B:$Z,O$1,0)),0,VLOOKUP($B11,Atelier5!$B:$Z,O$1,FALSE))</f>
        <v>0</v>
      </c>
      <c r="P11" s="64"/>
      <c r="Q11" s="78">
        <f>IF(ISNA(VLOOKUP($B11,Atelier6!$B:$Z,Q$1,0)),0,VLOOKUP($B11,Atelier6!$B:$Z,Q$1,FALSE))</f>
        <v>0</v>
      </c>
      <c r="R11" s="64"/>
      <c r="S11" s="78"/>
    </row>
    <row r="12" spans="1:19" hidden="1" x14ac:dyDescent="0.45">
      <c r="A12" s="3" t="s">
        <v>147</v>
      </c>
      <c r="B12" s="3" t="str">
        <f>Tableau120[[#This Row],[Noms ]]&amp;", "&amp;Tableau120[[#This Row],[Prénom ]]</f>
        <v>Lafontaine, Chantal</v>
      </c>
      <c r="C12" s="1" t="s">
        <v>152</v>
      </c>
      <c r="D12" s="1" t="s">
        <v>153</v>
      </c>
      <c r="E12" s="15"/>
      <c r="F12" s="69"/>
      <c r="G12" s="78">
        <f>IF(ISNA(VLOOKUP($B12,Atelier1!$B:$Z,G$1,0)),0,VLOOKUP($B12,Atelier1!$B:$Z,G$1,FALSE))</f>
        <v>0</v>
      </c>
      <c r="H12" s="64"/>
      <c r="I12" s="78">
        <f>IF(ISNA(VLOOKUP($B12,Atelier2!$C:$Q,I$1,0)),0,VLOOKUP($B12,Atelier2!$C:$Q,I$1,FALSE))</f>
        <v>0</v>
      </c>
      <c r="J12" s="64"/>
      <c r="K12" s="78">
        <f>IF(ISNA(VLOOKUP($B12,Atelier3!$B:$P,K$1,0)),0,VLOOKUP($B12,Atelier3!$B:$P,K$1,FALSE))</f>
        <v>0</v>
      </c>
      <c r="L12" s="64"/>
      <c r="M12" s="78">
        <f>IF(ISNA(VLOOKUP($B12,Atelier4!$B:$P,M$1,0)),0,VLOOKUP($B12,Atelier4!$B:$P,M$1,FALSE))</f>
        <v>0</v>
      </c>
      <c r="N12" s="69" t="s">
        <v>251</v>
      </c>
      <c r="O12" s="78">
        <f>IF(ISNA(VLOOKUP($B12,Atelier5!$B:$Z,O$1,0)),0,VLOOKUP($B12,Atelier5!$B:$Z,O$1,FALSE))</f>
        <v>0</v>
      </c>
      <c r="P12" s="64"/>
      <c r="Q12" s="78">
        <f>IF(ISNA(VLOOKUP($B12,Atelier6!$B:$Z,Q$1,0)),0,VLOOKUP($B12,Atelier6!$B:$Z,Q$1,FALSE))</f>
        <v>0</v>
      </c>
      <c r="R12" s="64"/>
      <c r="S12" s="78"/>
    </row>
    <row r="13" spans="1:19" hidden="1" x14ac:dyDescent="0.45">
      <c r="A13" s="3" t="s">
        <v>147</v>
      </c>
      <c r="B13" s="3" t="str">
        <f>Tableau120[[#This Row],[Noms ]]&amp;", "&amp;Tableau120[[#This Row],[Prénom ]]</f>
        <v>Landry, Jean-François</v>
      </c>
      <c r="C13" s="1" t="s">
        <v>106</v>
      </c>
      <c r="D13" s="1" t="s">
        <v>149</v>
      </c>
      <c r="E13" s="15"/>
      <c r="F13" s="69"/>
      <c r="G13" s="78">
        <f>IF(ISNA(VLOOKUP($B13,Atelier1!$B:$Z,G$1,0)),0,VLOOKUP($B13,Atelier1!$B:$Z,G$1,FALSE))</f>
        <v>0</v>
      </c>
      <c r="H13" s="64"/>
      <c r="I13" s="78">
        <f>IF(ISNA(VLOOKUP($B13,Atelier2!$C:$Q,I$1,0)),0,VLOOKUP($B13,Atelier2!$C:$Q,I$1,FALSE))</f>
        <v>0</v>
      </c>
      <c r="J13" s="64"/>
      <c r="K13" s="78">
        <f>IF(ISNA(VLOOKUP($B13,Atelier3!$B:$P,K$1,0)),0,VLOOKUP($B13,Atelier3!$B:$P,K$1,FALSE))</f>
        <v>0</v>
      </c>
      <c r="L13" s="64"/>
      <c r="M13" s="78">
        <f>IF(ISNA(VLOOKUP($B13,Atelier4!$B:$P,M$1,0)),0,VLOOKUP($B13,Atelier4!$B:$P,M$1,FALSE))</f>
        <v>0</v>
      </c>
      <c r="N13" s="69"/>
      <c r="O13" s="78">
        <f>IF(ISNA(VLOOKUP($B13,Atelier5!$B:$Z,O$1,0)),0,VLOOKUP($B13,Atelier5!$B:$Z,O$1,FALSE))</f>
        <v>0</v>
      </c>
      <c r="P13" s="64" t="s">
        <v>251</v>
      </c>
      <c r="Q13" s="78">
        <f>IF(ISNA(VLOOKUP($B13,Atelier6!$B:$Z,Q$1,0)),0,VLOOKUP($B13,Atelier6!$B:$Z,Q$1,FALSE))</f>
        <v>0</v>
      </c>
      <c r="R13" s="64"/>
      <c r="S13" s="78"/>
    </row>
    <row r="14" spans="1:19" hidden="1" x14ac:dyDescent="0.45">
      <c r="A14" s="3" t="s">
        <v>147</v>
      </c>
      <c r="B14" s="3" t="str">
        <f>Tableau120[[#This Row],[Noms ]]&amp;", "&amp;Tableau120[[#This Row],[Prénom ]]</f>
        <v>Murray, Simon</v>
      </c>
      <c r="C14" s="1" t="s">
        <v>156</v>
      </c>
      <c r="D14" s="1" t="s">
        <v>157</v>
      </c>
      <c r="E14" s="15"/>
      <c r="F14" s="69"/>
      <c r="G14" s="78">
        <f>IF(ISNA(VLOOKUP($B14,Atelier1!$B:$Z,G$1,0)),0,VLOOKUP($B14,Atelier1!$B:$Z,G$1,FALSE))</f>
        <v>0</v>
      </c>
      <c r="H14" s="64"/>
      <c r="I14" s="78">
        <f>IF(ISNA(VLOOKUP($B14,Atelier2!$C:$Q,I$1,0)),0,VLOOKUP($B14,Atelier2!$C:$Q,I$1,FALSE))</f>
        <v>0</v>
      </c>
      <c r="J14" s="64"/>
      <c r="K14" s="78">
        <f>IF(ISNA(VLOOKUP($B14,Atelier3!$B:$P,K$1,0)),0,VLOOKUP($B14,Atelier3!$B:$P,K$1,FALSE))</f>
        <v>0</v>
      </c>
      <c r="L14" s="64"/>
      <c r="M14" s="78">
        <f>IF(ISNA(VLOOKUP($B14,Atelier4!$B:$P,M$1,0)),0,VLOOKUP($B14,Atelier4!$B:$P,M$1,FALSE))</f>
        <v>0</v>
      </c>
      <c r="N14" s="69" t="s">
        <v>251</v>
      </c>
      <c r="O14" s="78">
        <f>IF(ISNA(VLOOKUP($B14,Atelier5!$B:$Z,O$1,0)),0,VLOOKUP($B14,Atelier5!$B:$Z,O$1,FALSE))</f>
        <v>0</v>
      </c>
      <c r="P14" s="64"/>
      <c r="Q14" s="78">
        <f>IF(ISNA(VLOOKUP($B14,Atelier6!$B:$Z,Q$1,0)),0,VLOOKUP($B14,Atelier6!$B:$Z,Q$1,FALSE))</f>
        <v>0</v>
      </c>
      <c r="R14" s="64"/>
      <c r="S14" s="78"/>
    </row>
    <row r="15" spans="1:19" hidden="1" x14ac:dyDescent="0.45">
      <c r="A15" s="3" t="s">
        <v>147</v>
      </c>
      <c r="B15" s="3" t="str">
        <f>Tableau120[[#This Row],[Noms ]]&amp;", "&amp;Tableau120[[#This Row],[Prénom ]]</f>
        <v>Raymond, Michel</v>
      </c>
      <c r="C15" s="1" t="s">
        <v>148</v>
      </c>
      <c r="D15" s="1" t="s">
        <v>27</v>
      </c>
      <c r="E15" s="15"/>
      <c r="F15" s="69"/>
      <c r="G15" s="78">
        <f>IF(ISNA(VLOOKUP($B15,Atelier1!$B:$Z,G$1,0)),0,VLOOKUP($B15,Atelier1!$B:$Z,G$1,FALSE))</f>
        <v>0</v>
      </c>
      <c r="H15" s="64" t="s">
        <v>251</v>
      </c>
      <c r="I15" s="78" t="str">
        <f>IF(ISNA(VLOOKUP($B15,Atelier2!$C:$Q,I$1,0)),0,VLOOKUP($B15,Atelier2!$C:$Q,I$1,FALSE))</f>
        <v>mraymond@boulonsmanic.com;</v>
      </c>
      <c r="J15" s="64"/>
      <c r="K15" s="78">
        <f>IF(ISNA(VLOOKUP($B15,Atelier3!$B:$P,K$1,0)),0,VLOOKUP($B15,Atelier3!$B:$P,K$1,FALSE))</f>
        <v>0</v>
      </c>
      <c r="L15" s="64"/>
      <c r="M15" s="78">
        <f>IF(ISNA(VLOOKUP($B15,Atelier4!$B:$P,M$1,0)),0,VLOOKUP($B15,Atelier4!$B:$P,M$1,FALSE))</f>
        <v>0</v>
      </c>
      <c r="N15" s="69"/>
      <c r="O15" s="78">
        <f>IF(ISNA(VLOOKUP($B15,Atelier5!$B:$Z,O$1,0)),0,VLOOKUP($B15,Atelier5!$B:$Z,O$1,FALSE))</f>
        <v>0</v>
      </c>
      <c r="P15" s="64"/>
      <c r="Q15" s="78">
        <f>IF(ISNA(VLOOKUP($B15,Atelier6!$B:$Z,Q$1,0)),0,VLOOKUP($B15,Atelier6!$B:$Z,Q$1,FALSE))</f>
        <v>0</v>
      </c>
      <c r="R15" s="64"/>
      <c r="S15" s="78"/>
    </row>
    <row r="16" spans="1:19" hidden="1" x14ac:dyDescent="0.45">
      <c r="A16" s="3" t="s">
        <v>82</v>
      </c>
      <c r="B16" s="3" t="str">
        <f>Tableau120[[#This Row],[Noms ]]&amp;", "&amp;Tableau120[[#This Row],[Prénom ]]</f>
        <v>Arseneau, Gaston</v>
      </c>
      <c r="C16" s="1" t="s">
        <v>93</v>
      </c>
      <c r="D16" s="1" t="s">
        <v>94</v>
      </c>
      <c r="E16" s="15"/>
      <c r="F16" s="69"/>
      <c r="G16" s="78">
        <f>IF(ISNA(VLOOKUP($B16,Atelier1!$B:$Z,G$1,0)),0,VLOOKUP($B16,Atelier1!$B:$Z,G$1,FALSE))</f>
        <v>0</v>
      </c>
      <c r="H16" s="64"/>
      <c r="I16" s="78">
        <f>IF(ISNA(VLOOKUP($B16,Atelier2!$C:$Q,I$1,0)),0,VLOOKUP($B16,Atelier2!$C:$Q,I$1,FALSE))</f>
        <v>0</v>
      </c>
      <c r="J16" s="64"/>
      <c r="K16" s="78">
        <f>IF(ISNA(VLOOKUP($B16,Atelier3!$B:$P,K$1,0)),0,VLOOKUP($B16,Atelier3!$B:$P,K$1,FALSE))</f>
        <v>0</v>
      </c>
      <c r="L16" s="64"/>
      <c r="M16" s="78">
        <f>IF(ISNA(VLOOKUP($B16,Atelier4!$B:$P,M$1,0)),0,VLOOKUP($B16,Atelier4!$B:$P,M$1,FALSE))</f>
        <v>0</v>
      </c>
      <c r="N16" s="69"/>
      <c r="O16" s="78">
        <f>IF(ISNA(VLOOKUP($B16,Atelier5!$B:$Z,O$1,0)),0,VLOOKUP($B16,Atelier5!$B:$Z,O$1,FALSE))</f>
        <v>0</v>
      </c>
      <c r="P16" s="64" t="s">
        <v>251</v>
      </c>
      <c r="Q16" s="78">
        <f>IF(ISNA(VLOOKUP($B16,Atelier6!$B:$Z,Q$1,0)),0,VLOOKUP($B16,Atelier6!$B:$Z,Q$1,FALSE))</f>
        <v>0</v>
      </c>
      <c r="R16" s="64"/>
      <c r="S16" s="78"/>
    </row>
    <row r="17" spans="1:19" hidden="1" x14ac:dyDescent="0.45">
      <c r="A17" s="3" t="s">
        <v>82</v>
      </c>
      <c r="B17" s="3" t="str">
        <f>Tableau120[[#This Row],[Noms ]]&amp;", "&amp;Tableau120[[#This Row],[Prénom ]]</f>
        <v>Bourque, Huguette</v>
      </c>
      <c r="C17" s="1" t="s">
        <v>92</v>
      </c>
      <c r="D17" s="1" t="s">
        <v>53</v>
      </c>
      <c r="E17" s="15"/>
      <c r="F17" s="69"/>
      <c r="G17" s="78">
        <f>IF(ISNA(VLOOKUP($B17,Atelier1!$B:$Z,G$1,0)),0,VLOOKUP($B17,Atelier1!$B:$Z,G$1,FALSE))</f>
        <v>0</v>
      </c>
      <c r="H17" s="64"/>
      <c r="I17" s="78">
        <f>IF(ISNA(VLOOKUP($B17,Atelier2!$C:$Q,I$1,0)),0,VLOOKUP($B17,Atelier2!$C:$Q,I$1,FALSE))</f>
        <v>0</v>
      </c>
      <c r="J17" s="64"/>
      <c r="K17" s="78">
        <f>IF(ISNA(VLOOKUP($B17,Atelier3!$B:$P,K$1,0)),0,VLOOKUP($B17,Atelier3!$B:$P,K$1,FALSE))</f>
        <v>0</v>
      </c>
      <c r="L17" s="64"/>
      <c r="M17" s="78">
        <f>IF(ISNA(VLOOKUP($B17,Atelier4!$B:$P,M$1,0)),0,VLOOKUP($B17,Atelier4!$B:$P,M$1,FALSE))</f>
        <v>0</v>
      </c>
      <c r="N17" s="69" t="s">
        <v>251</v>
      </c>
      <c r="O17" s="78">
        <f>IF(ISNA(VLOOKUP($B17,Atelier5!$B:$Z,O$1,0)),0,VLOOKUP($B17,Atelier5!$B:$Z,O$1,FALSE))</f>
        <v>0</v>
      </c>
      <c r="P17" s="64"/>
      <c r="Q17" s="78">
        <f>IF(ISNA(VLOOKUP($B17,Atelier6!$B:$Z,Q$1,0)),0,VLOOKUP($B17,Atelier6!$B:$Z,Q$1,FALSE))</f>
        <v>0</v>
      </c>
      <c r="R17" s="64"/>
      <c r="S17" s="78"/>
    </row>
    <row r="18" spans="1:19" hidden="1" x14ac:dyDescent="0.45">
      <c r="A18" s="3" t="s">
        <v>82</v>
      </c>
      <c r="B18" s="3" t="str">
        <f>Tableau120[[#This Row],[Noms ]]&amp;", "&amp;Tableau120[[#This Row],[Prénom ]]</f>
        <v>Desjardins, Edmond</v>
      </c>
      <c r="C18" s="1" t="s">
        <v>88</v>
      </c>
      <c r="D18" s="1" t="s">
        <v>89</v>
      </c>
      <c r="E18" s="15"/>
      <c r="F18" s="69"/>
      <c r="G18" s="78">
        <f>IF(ISNA(VLOOKUP($B18,Atelier1!$B:$Z,G$1,0)),0,VLOOKUP($B18,Atelier1!$B:$Z,G$1,FALSE))</f>
        <v>0</v>
      </c>
      <c r="H18" s="64"/>
      <c r="I18" s="78">
        <f>IF(ISNA(VLOOKUP($B18,Atelier2!$C:$Q,I$1,0)),0,VLOOKUP($B18,Atelier2!$C:$Q,I$1,FALSE))</f>
        <v>0</v>
      </c>
      <c r="J18" s="64" t="s">
        <v>251</v>
      </c>
      <c r="K18" s="78">
        <f>IF(ISNA(VLOOKUP($B18,Atelier3!$B:$P,K$1,0)),0,VLOOKUP($B18,Atelier3!$B:$P,K$1,FALSE))</f>
        <v>0</v>
      </c>
      <c r="L18" s="64"/>
      <c r="M18" s="78">
        <f>IF(ISNA(VLOOKUP($B18,Atelier4!$B:$P,M$1,0)),0,VLOOKUP($B18,Atelier4!$B:$P,M$1,FALSE))</f>
        <v>0</v>
      </c>
      <c r="N18" s="69"/>
      <c r="O18" s="78">
        <f>IF(ISNA(VLOOKUP($B18,Atelier5!$B:$Z,O$1,0)),0,VLOOKUP($B18,Atelier5!$B:$Z,O$1,FALSE))</f>
        <v>0</v>
      </c>
      <c r="P18" s="64"/>
      <c r="Q18" s="78">
        <f>IF(ISNA(VLOOKUP($B18,Atelier6!$B:$Z,Q$1,0)),0,VLOOKUP($B18,Atelier6!$B:$Z,Q$1,FALSE))</f>
        <v>0</v>
      </c>
      <c r="R18" s="64"/>
      <c r="S18" s="78"/>
    </row>
    <row r="19" spans="1:19" hidden="1" x14ac:dyDescent="0.45">
      <c r="A19" s="3" t="s">
        <v>82</v>
      </c>
      <c r="B19" s="3" t="str">
        <f>Tableau120[[#This Row],[Noms ]]&amp;", "&amp;Tableau120[[#This Row],[Prénom ]]</f>
        <v>Fraser, Vincent</v>
      </c>
      <c r="C19" s="1" t="s">
        <v>90</v>
      </c>
      <c r="D19" s="1" t="s">
        <v>91</v>
      </c>
      <c r="E19" s="15"/>
      <c r="F19" s="69"/>
      <c r="G19" s="78">
        <f>IF(ISNA(VLOOKUP($B19,Atelier1!$B:$Z,G$1,0)),0,VLOOKUP($B19,Atelier1!$B:$Z,G$1,FALSE))</f>
        <v>0</v>
      </c>
      <c r="H19" s="64"/>
      <c r="I19" s="78">
        <f>IF(ISNA(VLOOKUP($B19,Atelier2!$C:$Q,I$1,0)),0,VLOOKUP($B19,Atelier2!$C:$Q,I$1,FALSE))</f>
        <v>0</v>
      </c>
      <c r="J19" s="64"/>
      <c r="K19" s="78">
        <f>IF(ISNA(VLOOKUP($B19,Atelier3!$B:$P,K$1,0)),0,VLOOKUP($B19,Atelier3!$B:$P,K$1,FALSE))</f>
        <v>0</v>
      </c>
      <c r="L19" s="64" t="s">
        <v>251</v>
      </c>
      <c r="M19" s="78">
        <f>IF(ISNA(VLOOKUP($B19,Atelier4!$B:$P,M$1,0)),0,VLOOKUP($B19,Atelier4!$B:$P,M$1,FALSE))</f>
        <v>0</v>
      </c>
      <c r="N19" s="69"/>
      <c r="O19" s="78">
        <f>IF(ISNA(VLOOKUP($B19,Atelier5!$B:$Z,O$1,0)),0,VLOOKUP($B19,Atelier5!$B:$Z,O$1,FALSE))</f>
        <v>0</v>
      </c>
      <c r="P19" s="64"/>
      <c r="Q19" s="78">
        <f>IF(ISNA(VLOOKUP($B19,Atelier6!$B:$Z,Q$1,0)),0,VLOOKUP($B19,Atelier6!$B:$Z,Q$1,FALSE))</f>
        <v>0</v>
      </c>
      <c r="R19" s="64"/>
      <c r="S19" s="78"/>
    </row>
    <row r="20" spans="1:19" hidden="1" x14ac:dyDescent="0.45">
      <c r="A20" s="3" t="s">
        <v>82</v>
      </c>
      <c r="B20" s="3" t="str">
        <f>Tableau120[[#This Row],[Noms ]]&amp;", "&amp;Tableau120[[#This Row],[Prénom ]]</f>
        <v>Hins, Huguette</v>
      </c>
      <c r="C20" s="1" t="s">
        <v>87</v>
      </c>
      <c r="D20" s="1" t="s">
        <v>53</v>
      </c>
      <c r="E20" s="15"/>
      <c r="F20" s="69"/>
      <c r="G20" s="78">
        <f>IF(ISNA(VLOOKUP($B20,Atelier1!$B:$Z,G$1,0)),0,VLOOKUP($B20,Atelier1!$B:$Z,G$1,FALSE))</f>
        <v>0</v>
      </c>
      <c r="H20" s="64" t="s">
        <v>251</v>
      </c>
      <c r="I20" s="78" t="str">
        <f>IF(ISNA(VLOOKUP($B20,Atelier2!$C:$Q,I$1,0)),0,VLOOKUP($B20,Atelier2!$C:$Q,I$1,FALSE))</f>
        <v>hhins@telus.net;</v>
      </c>
      <c r="J20" s="64"/>
      <c r="K20" s="78">
        <f>IF(ISNA(VLOOKUP($B20,Atelier3!$B:$P,K$1,0)),0,VLOOKUP($B20,Atelier3!$B:$P,K$1,FALSE))</f>
        <v>0</v>
      </c>
      <c r="L20" s="64"/>
      <c r="M20" s="78">
        <f>IF(ISNA(VLOOKUP($B20,Atelier4!$B:$P,M$1,0)),0,VLOOKUP($B20,Atelier4!$B:$P,M$1,FALSE))</f>
        <v>0</v>
      </c>
      <c r="N20" s="69"/>
      <c r="O20" s="78">
        <f>IF(ISNA(VLOOKUP($B20,Atelier5!$B:$Z,O$1,0)),0,VLOOKUP($B20,Atelier5!$B:$Z,O$1,FALSE))</f>
        <v>0</v>
      </c>
      <c r="P20" s="64"/>
      <c r="Q20" s="78">
        <f>IF(ISNA(VLOOKUP($B20,Atelier6!$B:$Z,Q$1,0)),0,VLOOKUP($B20,Atelier6!$B:$Z,Q$1,FALSE))</f>
        <v>0</v>
      </c>
      <c r="R20" s="64"/>
      <c r="S20" s="78"/>
    </row>
    <row r="21" spans="1:19" hidden="1" x14ac:dyDescent="0.45">
      <c r="A21" s="3" t="s">
        <v>82</v>
      </c>
      <c r="B21" s="3" t="str">
        <f>Tableau120[[#This Row],[Noms ]]&amp;", "&amp;Tableau120[[#This Row],[Prénom ]]</f>
        <v>Lavoie, Micheline</v>
      </c>
      <c r="C21" s="1" t="s">
        <v>85</v>
      </c>
      <c r="D21" s="1" t="s">
        <v>86</v>
      </c>
      <c r="E21" s="15"/>
      <c r="F21" s="69"/>
      <c r="G21" s="78">
        <f>IF(ISNA(VLOOKUP($B21,Atelier1!$B:$Z,G$1,0)),0,VLOOKUP($B21,Atelier1!$B:$Z,G$1,FALSE))</f>
        <v>0</v>
      </c>
      <c r="H21" s="64" t="s">
        <v>251</v>
      </c>
      <c r="I21" s="78" t="str">
        <f>IF(ISNA(VLOOKUP($B21,Atelier2!$C:$Q,I$1,0)),0,VLOOKUP($B21,Atelier2!$C:$Q,I$1,FALSE))</f>
        <v>michelavoie@hotmail.com;</v>
      </c>
      <c r="J21" s="64"/>
      <c r="K21" s="78">
        <f>IF(ISNA(VLOOKUP($B21,Atelier3!$B:$P,K$1,0)),0,VLOOKUP($B21,Atelier3!$B:$P,K$1,FALSE))</f>
        <v>0</v>
      </c>
      <c r="L21" s="64"/>
      <c r="M21" s="78">
        <f>IF(ISNA(VLOOKUP($B21,Atelier4!$B:$P,M$1,0)),0,VLOOKUP($B21,Atelier4!$B:$P,M$1,FALSE))</f>
        <v>0</v>
      </c>
      <c r="N21" s="69"/>
      <c r="O21" s="78">
        <f>IF(ISNA(VLOOKUP($B21,Atelier5!$B:$Z,O$1,0)),0,VLOOKUP($B21,Atelier5!$B:$Z,O$1,FALSE))</f>
        <v>0</v>
      </c>
      <c r="P21" s="64"/>
      <c r="Q21" s="78">
        <f>IF(ISNA(VLOOKUP($B21,Atelier6!$B:$Z,Q$1,0)),0,VLOOKUP($B21,Atelier6!$B:$Z,Q$1,FALSE))</f>
        <v>0</v>
      </c>
      <c r="R21" s="64"/>
      <c r="S21" s="78"/>
    </row>
    <row r="22" spans="1:19" x14ac:dyDescent="0.45">
      <c r="A22" s="3" t="s">
        <v>82</v>
      </c>
      <c r="B22" s="3" t="str">
        <f>Tableau120[[#This Row],[Noms ]]&amp;", "&amp;Tableau120[[#This Row],[Prénom ]]</f>
        <v>Lepage, Céline</v>
      </c>
      <c r="C22" s="1" t="s">
        <v>95</v>
      </c>
      <c r="D22" s="1" t="s">
        <v>96</v>
      </c>
      <c r="E22" s="15"/>
      <c r="F22" s="69"/>
      <c r="G22" s="78">
        <f>IF(ISNA(VLOOKUP($B22,Atelier1!$B:$Z,G$1,0)),0,VLOOKUP($B22,Atelier1!$B:$Z,G$1,FALSE))</f>
        <v>0</v>
      </c>
      <c r="H22" s="64"/>
      <c r="I22" s="78">
        <f>IF(ISNA(VLOOKUP($B22,Atelier2!$C:$Q,I$1,0)),0,VLOOKUP($B22,Atelier2!$C:$Q,I$1,FALSE))</f>
        <v>0</v>
      </c>
      <c r="J22" s="64"/>
      <c r="K22" s="78">
        <f>IF(ISNA(VLOOKUP($B22,Atelier3!$B:$P,K$1,0)),0,VLOOKUP($B22,Atelier3!$B:$P,K$1,FALSE))</f>
        <v>0</v>
      </c>
      <c r="L22" s="64"/>
      <c r="M22" s="78">
        <f>IF(ISNA(VLOOKUP($B22,Atelier4!$B:$P,M$1,0)),0,VLOOKUP($B22,Atelier4!$B:$P,M$1,FALSE))</f>
        <v>0</v>
      </c>
      <c r="N22" s="69"/>
      <c r="O22" s="78">
        <f>IF(ISNA(VLOOKUP($B22,Atelier5!$B:$Z,O$1,0)),0,VLOOKUP($B22,Atelier5!$B:$Z,O$1,FALSE))</f>
        <v>0</v>
      </c>
      <c r="P22" s="64"/>
      <c r="Q22" s="78">
        <f>IF(ISNA(VLOOKUP($B22,Atelier6!$B:$Z,Q$1,0)),0,VLOOKUP($B22,Atelier6!$B:$Z,Q$1,FALSE))</f>
        <v>0</v>
      </c>
      <c r="R22" s="64" t="s">
        <v>251</v>
      </c>
      <c r="S22" s="78"/>
    </row>
    <row r="23" spans="1:19" hidden="1" x14ac:dyDescent="0.45">
      <c r="A23" s="3" t="s">
        <v>82</v>
      </c>
      <c r="B23" s="3" t="str">
        <f>Tableau120[[#This Row],[Noms ]]&amp;", "&amp;Tableau120[[#This Row],[Prénom ]]</f>
        <v>Ouellet, Marthe</v>
      </c>
      <c r="C23" s="1" t="s">
        <v>83</v>
      </c>
      <c r="D23" s="1" t="s">
        <v>84</v>
      </c>
      <c r="E23" s="15"/>
      <c r="F23" s="69" t="s">
        <v>251</v>
      </c>
      <c r="G23" s="78">
        <f>IF(ISNA(VLOOKUP($B23,Atelier1!$B:$Z,G$1,0)),0,VLOOKUP($B23,Atelier1!$B:$Z,G$1,FALSE))</f>
        <v>0</v>
      </c>
      <c r="H23" s="64"/>
      <c r="I23" s="78">
        <f>IF(ISNA(VLOOKUP($B23,Atelier2!$C:$Q,I$1,0)),0,VLOOKUP($B23,Atelier2!$C:$Q,I$1,FALSE))</f>
        <v>0</v>
      </c>
      <c r="J23" s="64"/>
      <c r="K23" s="78">
        <f>IF(ISNA(VLOOKUP($B23,Atelier3!$B:$P,K$1,0)),0,VLOOKUP($B23,Atelier3!$B:$P,K$1,FALSE))</f>
        <v>0</v>
      </c>
      <c r="L23" s="64"/>
      <c r="M23" s="78">
        <f>IF(ISNA(VLOOKUP($B23,Atelier4!$B:$P,M$1,0)),0,VLOOKUP($B23,Atelier4!$B:$P,M$1,FALSE))</f>
        <v>0</v>
      </c>
      <c r="N23" s="69"/>
      <c r="O23" s="78">
        <f>IF(ISNA(VLOOKUP($B23,Atelier5!$B:$Z,O$1,0)),0,VLOOKUP($B23,Atelier5!$B:$Z,O$1,FALSE))</f>
        <v>0</v>
      </c>
      <c r="P23" s="64"/>
      <c r="Q23" s="78">
        <f>IF(ISNA(VLOOKUP($B23,Atelier6!$B:$Z,Q$1,0)),0,VLOOKUP($B23,Atelier6!$B:$Z,Q$1,FALSE))</f>
        <v>0</v>
      </c>
      <c r="R23" s="64"/>
      <c r="S23" s="78"/>
    </row>
    <row r="24" spans="1:19" x14ac:dyDescent="0.45">
      <c r="A24" s="3" t="s">
        <v>79</v>
      </c>
      <c r="B24" s="3" t="str">
        <f>Tableau120[[#This Row],[Noms ]]&amp;", "&amp;Tableau120[[#This Row],[Prénom ]]</f>
        <v>Hayes, James</v>
      </c>
      <c r="C24" s="1" t="s">
        <v>80</v>
      </c>
      <c r="D24" s="1" t="s">
        <v>81</v>
      </c>
      <c r="E24" s="15"/>
      <c r="F24" s="69"/>
      <c r="G24" s="78">
        <f>IF(ISNA(VLOOKUP($B24,Atelier1!$B:$Z,G$1,0)),0,VLOOKUP($B24,Atelier1!$B:$Z,G$1,FALSE))</f>
        <v>0</v>
      </c>
      <c r="H24" s="64"/>
      <c r="I24" s="78">
        <f>IF(ISNA(VLOOKUP($B24,Atelier2!$C:$Q,I$1,0)),0,VLOOKUP($B24,Atelier2!$C:$Q,I$1,FALSE))</f>
        <v>0</v>
      </c>
      <c r="J24" s="64"/>
      <c r="K24" s="78">
        <f>IF(ISNA(VLOOKUP($B24,Atelier3!$B:$P,K$1,0)),0,VLOOKUP($B24,Atelier3!$B:$P,K$1,FALSE))</f>
        <v>0</v>
      </c>
      <c r="L24" s="64"/>
      <c r="M24" s="78">
        <f>IF(ISNA(VLOOKUP($B24,Atelier4!$B:$P,M$1,0)),0,VLOOKUP($B24,Atelier4!$B:$P,M$1,FALSE))</f>
        <v>0</v>
      </c>
      <c r="N24" s="69"/>
      <c r="O24" s="78">
        <f>IF(ISNA(VLOOKUP($B24,Atelier5!$B:$Z,O$1,0)),0,VLOOKUP($B24,Atelier5!$B:$Z,O$1,FALSE))</f>
        <v>0</v>
      </c>
      <c r="P24" s="64"/>
      <c r="Q24" s="78">
        <f>IF(ISNA(VLOOKUP($B24,Atelier6!$B:$Z,Q$1,0)),0,VLOOKUP($B24,Atelier6!$B:$Z,Q$1,FALSE))</f>
        <v>0</v>
      </c>
      <c r="R24" s="64" t="s">
        <v>251</v>
      </c>
      <c r="S24" s="78"/>
    </row>
    <row r="25" spans="1:19" hidden="1" x14ac:dyDescent="0.45">
      <c r="A25" s="3" t="s">
        <v>158</v>
      </c>
      <c r="B25" s="3" t="str">
        <f>Tableau120[[#This Row],[Noms ]]&amp;", "&amp;Tableau120[[#This Row],[Prénom ]]</f>
        <v>Élement, Lise</v>
      </c>
      <c r="C25" s="1" t="s">
        <v>159</v>
      </c>
      <c r="D25" s="1" t="s">
        <v>160</v>
      </c>
      <c r="E25" s="15"/>
      <c r="F25" s="69" t="s">
        <v>251</v>
      </c>
      <c r="G25" s="78">
        <f>IF(ISNA(VLOOKUP($B25,Atelier1!$B:$Z,G$1,0)),0,VLOOKUP($B25,Atelier1!$B:$Z,G$1,FALSE))</f>
        <v>0</v>
      </c>
      <c r="H25" s="64"/>
      <c r="I25" s="78">
        <f>IF(ISNA(VLOOKUP($B25,Atelier2!$C:$Q,I$1,0)),0,VLOOKUP($B25,Atelier2!$C:$Q,I$1,FALSE))</f>
        <v>0</v>
      </c>
      <c r="J25" s="64"/>
      <c r="K25" s="78">
        <f>IF(ISNA(VLOOKUP($B25,Atelier3!$B:$P,K$1,0)),0,VLOOKUP($B25,Atelier3!$B:$P,K$1,FALSE))</f>
        <v>0</v>
      </c>
      <c r="L25" s="64"/>
      <c r="M25" s="78">
        <f>IF(ISNA(VLOOKUP($B25,Atelier4!$B:$P,M$1,0)),0,VLOOKUP($B25,Atelier4!$B:$P,M$1,FALSE))</f>
        <v>0</v>
      </c>
      <c r="N25" s="69"/>
      <c r="O25" s="78">
        <f>IF(ISNA(VLOOKUP($B25,Atelier5!$B:$Z,O$1,0)),0,VLOOKUP($B25,Atelier5!$B:$Z,O$1,FALSE))</f>
        <v>0</v>
      </c>
      <c r="P25" s="64"/>
      <c r="Q25" s="78">
        <f>IF(ISNA(VLOOKUP($B25,Atelier6!$B:$Z,Q$1,0)),0,VLOOKUP($B25,Atelier6!$B:$Z,Q$1,FALSE))</f>
        <v>0</v>
      </c>
      <c r="R25" s="64"/>
      <c r="S25" s="78"/>
    </row>
    <row r="26" spans="1:19" hidden="1" x14ac:dyDescent="0.45">
      <c r="A26" s="3" t="s">
        <v>158</v>
      </c>
      <c r="B26" s="3" t="str">
        <f>Tableau120[[#This Row],[Noms ]]&amp;", "&amp;Tableau120[[#This Row],[Prénom ]]</f>
        <v>Gosselin, Stéphane</v>
      </c>
      <c r="C26" s="1" t="s">
        <v>161</v>
      </c>
      <c r="D26" s="1" t="s">
        <v>162</v>
      </c>
      <c r="E26" s="15"/>
      <c r="F26" s="69"/>
      <c r="G26" s="78">
        <f>IF(ISNA(VLOOKUP($B26,Atelier1!$B:$Z,G$1,0)),0,VLOOKUP($B26,Atelier1!$B:$Z,G$1,FALSE))</f>
        <v>0</v>
      </c>
      <c r="H26" s="64" t="s">
        <v>251</v>
      </c>
      <c r="I26" s="78" t="str">
        <f>IF(ISNA(VLOOKUP($B26,Atelier2!$C:$Q,I$1,0)),0,VLOOKUP($B26,Atelier2!$C:$Q,I$1,FALSE))</f>
        <v>sgosselin10@hotmail.com;</v>
      </c>
      <c r="J26" s="64"/>
      <c r="K26" s="78">
        <f>IF(ISNA(VLOOKUP($B26,Atelier3!$B:$P,K$1,0)),0,VLOOKUP($B26,Atelier3!$B:$P,K$1,FALSE))</f>
        <v>0</v>
      </c>
      <c r="L26" s="64"/>
      <c r="M26" s="78">
        <f>IF(ISNA(VLOOKUP($B26,Atelier4!$B:$P,M$1,0)),0,VLOOKUP($B26,Atelier4!$B:$P,M$1,FALSE))</f>
        <v>0</v>
      </c>
      <c r="N26" s="69"/>
      <c r="O26" s="78">
        <f>IF(ISNA(VLOOKUP($B26,Atelier5!$B:$Z,O$1,0)),0,VLOOKUP($B26,Atelier5!$B:$Z,O$1,FALSE))</f>
        <v>0</v>
      </c>
      <c r="P26" s="64"/>
      <c r="Q26" s="78">
        <f>IF(ISNA(VLOOKUP($B26,Atelier6!$B:$Z,Q$1,0)),0,VLOOKUP($B26,Atelier6!$B:$Z,Q$1,FALSE))</f>
        <v>0</v>
      </c>
      <c r="R26" s="64"/>
      <c r="S26" s="78"/>
    </row>
    <row r="27" spans="1:19" hidden="1" x14ac:dyDescent="0.45">
      <c r="A27" s="3" t="s">
        <v>158</v>
      </c>
      <c r="B27" s="3" t="str">
        <f>Tableau120[[#This Row],[Noms ]]&amp;", "&amp;Tableau120[[#This Row],[Prénom ]]</f>
        <v>Leblanc, Jean</v>
      </c>
      <c r="C27" s="1" t="s">
        <v>163</v>
      </c>
      <c r="D27" s="1" t="s">
        <v>164</v>
      </c>
      <c r="E27" s="15"/>
      <c r="F27" s="69"/>
      <c r="G27" s="78">
        <f>IF(ISNA(VLOOKUP($B27,Atelier1!$B:$Z,G$1,0)),0,VLOOKUP($B27,Atelier1!$B:$Z,G$1,FALSE))</f>
        <v>0</v>
      </c>
      <c r="H27" s="64"/>
      <c r="I27" s="78">
        <f>IF(ISNA(VLOOKUP($B27,Atelier2!$C:$Q,I$1,0)),0,VLOOKUP($B27,Atelier2!$C:$Q,I$1,FALSE))</f>
        <v>0</v>
      </c>
      <c r="J27" s="64" t="s">
        <v>251</v>
      </c>
      <c r="K27" s="78">
        <f>IF(ISNA(VLOOKUP($B27,Atelier3!$B:$P,K$1,0)),0,VLOOKUP($B27,Atelier3!$B:$P,K$1,FALSE))</f>
        <v>0</v>
      </c>
      <c r="L27" s="64"/>
      <c r="M27" s="78">
        <f>IF(ISNA(VLOOKUP($B27,Atelier4!$B:$P,M$1,0)),0,VLOOKUP($B27,Atelier4!$B:$P,M$1,FALSE))</f>
        <v>0</v>
      </c>
      <c r="N27" s="69"/>
      <c r="O27" s="78">
        <f>IF(ISNA(VLOOKUP($B27,Atelier5!$B:$Z,O$1,0)),0,VLOOKUP($B27,Atelier5!$B:$Z,O$1,FALSE))</f>
        <v>0</v>
      </c>
      <c r="P27" s="64"/>
      <c r="Q27" s="78">
        <f>IF(ISNA(VLOOKUP($B27,Atelier6!$B:$Z,Q$1,0)),0,VLOOKUP($B27,Atelier6!$B:$Z,Q$1,FALSE))</f>
        <v>0</v>
      </c>
      <c r="R27" s="64"/>
      <c r="S27" s="78"/>
    </row>
    <row r="28" spans="1:19" hidden="1" x14ac:dyDescent="0.45">
      <c r="A28" s="3" t="s">
        <v>108</v>
      </c>
      <c r="B28" s="3" t="str">
        <f>Tableau120[[#This Row],[Noms ]]&amp;", "&amp;Tableau120[[#This Row],[Prénom ]]</f>
        <v>Blais, Yvan</v>
      </c>
      <c r="C28" s="1" t="s">
        <v>111</v>
      </c>
      <c r="D28" s="1" t="s">
        <v>112</v>
      </c>
      <c r="E28" s="15"/>
      <c r="F28" s="69"/>
      <c r="G28" s="78">
        <f>IF(ISNA(VLOOKUP($B28,Atelier1!$B:$Z,G$1,0)),0,VLOOKUP($B28,Atelier1!$B:$Z,G$1,FALSE))</f>
        <v>0</v>
      </c>
      <c r="H28" s="64"/>
      <c r="I28" s="78">
        <f>IF(ISNA(VLOOKUP($B28,Atelier2!$C:$Q,I$1,0)),0,VLOOKUP($B28,Atelier2!$C:$Q,I$1,FALSE))</f>
        <v>0</v>
      </c>
      <c r="J28" s="64"/>
      <c r="K28" s="78">
        <f>IF(ISNA(VLOOKUP($B28,Atelier3!$B:$P,K$1,0)),0,VLOOKUP($B28,Atelier3!$B:$P,K$1,FALSE))</f>
        <v>0</v>
      </c>
      <c r="L28" s="64" t="s">
        <v>251</v>
      </c>
      <c r="M28" s="78">
        <f>IF(ISNA(VLOOKUP($B28,Atelier4!$B:$P,M$1,0)),0,VLOOKUP($B28,Atelier4!$B:$P,M$1,FALSE))</f>
        <v>0</v>
      </c>
      <c r="N28" s="69"/>
      <c r="O28" s="78">
        <f>IF(ISNA(VLOOKUP($B28,Atelier5!$B:$Z,O$1,0)),0,VLOOKUP($B28,Atelier5!$B:$Z,O$1,FALSE))</f>
        <v>0</v>
      </c>
      <c r="P28" s="64"/>
      <c r="Q28" s="78">
        <f>IF(ISNA(VLOOKUP($B28,Atelier6!$B:$Z,Q$1,0)),0,VLOOKUP($B28,Atelier6!$B:$Z,Q$1,FALSE))</f>
        <v>0</v>
      </c>
      <c r="R28" s="64"/>
      <c r="S28" s="78"/>
    </row>
    <row r="29" spans="1:19" hidden="1" x14ac:dyDescent="0.45">
      <c r="A29" s="3" t="s">
        <v>108</v>
      </c>
      <c r="B29" s="3" t="str">
        <f>Tableau120[[#This Row],[Noms ]]&amp;", "&amp;Tableau120[[#This Row],[Prénom ]]</f>
        <v>Gervais, Diane</v>
      </c>
      <c r="C29" s="1" t="s">
        <v>109</v>
      </c>
      <c r="D29" s="1" t="s">
        <v>34</v>
      </c>
      <c r="E29" s="15"/>
      <c r="F29" s="69"/>
      <c r="G29" s="78">
        <f>IF(ISNA(VLOOKUP($B29,Atelier1!$B:$Z,G$1,0)),0,VLOOKUP($B29,Atelier1!$B:$Z,G$1,FALSE))</f>
        <v>0</v>
      </c>
      <c r="H29" s="64" t="s">
        <v>251</v>
      </c>
      <c r="I29" s="78" t="str">
        <f>IF(ISNA(VLOOKUP($B29,Atelier2!$C:$Q,I$1,0)),0,VLOOKUP($B29,Atelier2!$C:$Q,I$1,FALSE))</f>
        <v>gervadi@hotmail.ca;</v>
      </c>
      <c r="J29" s="64"/>
      <c r="K29" s="78">
        <f>IF(ISNA(VLOOKUP($B29,Atelier3!$B:$P,K$1,0)),0,VLOOKUP($B29,Atelier3!$B:$P,K$1,FALSE))</f>
        <v>0</v>
      </c>
      <c r="L29" s="64"/>
      <c r="M29" s="78">
        <f>IF(ISNA(VLOOKUP($B29,Atelier4!$B:$P,M$1,0)),0,VLOOKUP($B29,Atelier4!$B:$P,M$1,FALSE))</f>
        <v>0</v>
      </c>
      <c r="N29" s="69"/>
      <c r="O29" s="78">
        <f>IF(ISNA(VLOOKUP($B29,Atelier5!$B:$Z,O$1,0)),0,VLOOKUP($B29,Atelier5!$B:$Z,O$1,FALSE))</f>
        <v>0</v>
      </c>
      <c r="P29" s="64"/>
      <c r="Q29" s="78">
        <f>IF(ISNA(VLOOKUP($B29,Atelier6!$B:$Z,Q$1,0)),0,VLOOKUP($B29,Atelier6!$B:$Z,Q$1,FALSE))</f>
        <v>0</v>
      </c>
      <c r="R29" s="64"/>
      <c r="S29" s="78"/>
    </row>
    <row r="30" spans="1:19" hidden="1" x14ac:dyDescent="0.45">
      <c r="A30" s="3" t="s">
        <v>108</v>
      </c>
      <c r="B30" s="3" t="str">
        <f>Tableau120[[#This Row],[Noms ]]&amp;", "&amp;Tableau120[[#This Row],[Prénom ]]</f>
        <v>Grenier, Gilles</v>
      </c>
      <c r="C30" s="1" t="s">
        <v>110</v>
      </c>
      <c r="D30" s="1" t="s">
        <v>12</v>
      </c>
      <c r="E30" s="15"/>
      <c r="F30" s="69"/>
      <c r="G30" s="78">
        <f>IF(ISNA(VLOOKUP($B30,Atelier1!$B:$Z,G$1,0)),0,VLOOKUP($B30,Atelier1!$B:$Z,G$1,FALSE))</f>
        <v>0</v>
      </c>
      <c r="H30" s="64"/>
      <c r="I30" s="78">
        <f>IF(ISNA(VLOOKUP($B30,Atelier2!$C:$Q,I$1,0)),0,VLOOKUP($B30,Atelier2!$C:$Q,I$1,FALSE))</f>
        <v>0</v>
      </c>
      <c r="J30" s="64"/>
      <c r="K30" s="78">
        <f>IF(ISNA(VLOOKUP($B30,Atelier3!$B:$P,K$1,0)),0,VLOOKUP($B30,Atelier3!$B:$P,K$1,FALSE))</f>
        <v>0</v>
      </c>
      <c r="L30" s="64"/>
      <c r="M30" s="78">
        <f>IF(ISNA(VLOOKUP($B30,Atelier4!$B:$P,M$1,0)),0,VLOOKUP($B30,Atelier4!$B:$P,M$1,FALSE))</f>
        <v>0</v>
      </c>
      <c r="N30" s="69"/>
      <c r="O30" s="78">
        <f>IF(ISNA(VLOOKUP($B30,Atelier5!$B:$Z,O$1,0)),0,VLOOKUP($B30,Atelier5!$B:$Z,O$1,FALSE))</f>
        <v>0</v>
      </c>
      <c r="P30" s="64" t="s">
        <v>251</v>
      </c>
      <c r="Q30" s="78">
        <f>IF(ISNA(VLOOKUP($B30,Atelier6!$B:$Z,Q$1,0)),0,VLOOKUP($B30,Atelier6!$B:$Z,Q$1,FALSE))</f>
        <v>0</v>
      </c>
      <c r="R30" s="64"/>
      <c r="S30" s="78"/>
    </row>
    <row r="31" spans="1:19" hidden="1" x14ac:dyDescent="0.45">
      <c r="A31" s="3" t="s">
        <v>108</v>
      </c>
      <c r="B31" s="3" t="str">
        <f>Tableau120[[#This Row],[Noms ]]&amp;", "&amp;Tableau120[[#This Row],[Prénom ]]</f>
        <v>Mercier, Jacques</v>
      </c>
      <c r="C31" s="1" t="s">
        <v>113</v>
      </c>
      <c r="D31" s="1" t="s">
        <v>114</v>
      </c>
      <c r="E31" s="15"/>
      <c r="F31" s="69"/>
      <c r="G31" s="78">
        <f>IF(ISNA(VLOOKUP($B31,Atelier1!$B:$Z,G$1,0)),0,VLOOKUP($B31,Atelier1!$B:$Z,G$1,FALSE))</f>
        <v>0</v>
      </c>
      <c r="H31" s="64"/>
      <c r="I31" s="78">
        <f>IF(ISNA(VLOOKUP($B31,Atelier2!$C:$Q,I$1,0)),0,VLOOKUP($B31,Atelier2!$C:$Q,I$1,FALSE))</f>
        <v>0</v>
      </c>
      <c r="J31" s="64"/>
      <c r="K31" s="78">
        <f>IF(ISNA(VLOOKUP($B31,Atelier3!$B:$P,K$1,0)),0,VLOOKUP($B31,Atelier3!$B:$P,K$1,FALSE))</f>
        <v>0</v>
      </c>
      <c r="L31" s="64"/>
      <c r="M31" s="78">
        <f>IF(ISNA(VLOOKUP($B31,Atelier4!$B:$P,M$1,0)),0,VLOOKUP($B31,Atelier4!$B:$P,M$1,FALSE))</f>
        <v>0</v>
      </c>
      <c r="N31" s="69" t="s">
        <v>251</v>
      </c>
      <c r="O31" s="78">
        <f>IF(ISNA(VLOOKUP($B31,Atelier5!$B:$Z,O$1,0)),0,VLOOKUP($B31,Atelier5!$B:$Z,O$1,FALSE))</f>
        <v>0</v>
      </c>
      <c r="P31" s="64"/>
      <c r="Q31" s="78">
        <f>IF(ISNA(VLOOKUP($B31,Atelier6!$B:$Z,Q$1,0)),0,VLOOKUP($B31,Atelier6!$B:$Z,Q$1,FALSE))</f>
        <v>0</v>
      </c>
      <c r="R31" s="64"/>
      <c r="S31" s="78"/>
    </row>
    <row r="32" spans="1:19" hidden="1" x14ac:dyDescent="0.45">
      <c r="A32" s="3" t="s">
        <v>10</v>
      </c>
      <c r="B32" s="3" t="str">
        <f>Tableau120[[#This Row],[Noms ]]&amp;", "&amp;Tableau120[[#This Row],[Prénom ]]</f>
        <v>Tardif, Gilles</v>
      </c>
      <c r="C32" s="1" t="s">
        <v>11</v>
      </c>
      <c r="D32" s="1" t="s">
        <v>12</v>
      </c>
      <c r="E32" s="15"/>
      <c r="F32" s="69"/>
      <c r="G32" s="78">
        <f>IF(ISNA(VLOOKUP($B32,Atelier1!$B:$Z,G$1,0)),0,VLOOKUP($B32,Atelier1!$B:$Z,G$1,FALSE))</f>
        <v>0</v>
      </c>
      <c r="H32" s="64" t="s">
        <v>251</v>
      </c>
      <c r="I32" s="78" t="str">
        <f>IF(ISNA(VLOOKUP($B32,Atelier2!$C:$Q,I$1,0)),0,VLOOKUP($B32,Atelier2!$C:$Q,I$1,FALSE))</f>
        <v>tardif90@outlook.com</v>
      </c>
      <c r="J32" s="64"/>
      <c r="K32" s="78">
        <f>IF(ISNA(VLOOKUP($B32,Atelier3!$B:$P,K$1,0)),0,VLOOKUP($B32,Atelier3!$B:$P,K$1,FALSE))</f>
        <v>0</v>
      </c>
      <c r="L32" s="64"/>
      <c r="M32" s="78">
        <f>IF(ISNA(VLOOKUP($B32,Atelier4!$B:$P,M$1,0)),0,VLOOKUP($B32,Atelier4!$B:$P,M$1,FALSE))</f>
        <v>0</v>
      </c>
      <c r="N32" s="69"/>
      <c r="O32" s="78">
        <f>IF(ISNA(VLOOKUP($B32,Atelier5!$B:$Z,O$1,0)),0,VLOOKUP($B32,Atelier5!$B:$Z,O$1,FALSE))</f>
        <v>0</v>
      </c>
      <c r="P32" s="64"/>
      <c r="Q32" s="78">
        <f>IF(ISNA(VLOOKUP($B32,Atelier6!$B:$Z,Q$1,0)),0,VLOOKUP($B32,Atelier6!$B:$Z,Q$1,FALSE))</f>
        <v>0</v>
      </c>
      <c r="R32" s="64"/>
      <c r="S32" s="78"/>
    </row>
    <row r="33" spans="1:19" hidden="1" x14ac:dyDescent="0.45">
      <c r="A33" s="3" t="s">
        <v>254</v>
      </c>
      <c r="B33" s="3" t="str">
        <f>Tableau120[[#This Row],[Noms ]]&amp;", "&amp;Tableau120[[#This Row],[Prénom ]]</f>
        <v>Gagné, Sonia</v>
      </c>
      <c r="C33" s="1" t="s">
        <v>29</v>
      </c>
      <c r="D33" s="1" t="s">
        <v>255</v>
      </c>
      <c r="E33" s="15"/>
      <c r="F33" s="69"/>
      <c r="G33" s="78">
        <f>IF(ISNA(VLOOKUP($B33,Atelier1!$B:$Z,G$1,0)),0,VLOOKUP($B33,Atelier1!$B:$Z,G$1,FALSE))</f>
        <v>0</v>
      </c>
      <c r="H33" s="64" t="s">
        <v>251</v>
      </c>
      <c r="I33" s="78" t="str">
        <f>IF(ISNA(VLOOKUP($B33,Atelier2!$C:$Q,I$1,0)),0,VLOOKUP($B33,Atelier2!$C:$Q,I$1,FALSE))</f>
        <v>soniagagne2006@yahoo.ca;</v>
      </c>
      <c r="J33" s="64"/>
      <c r="K33" s="78">
        <f>IF(ISNA(VLOOKUP($B33,Atelier3!$B:$P,K$1,0)),0,VLOOKUP($B33,Atelier3!$B:$P,K$1,FALSE))</f>
        <v>0</v>
      </c>
      <c r="L33" s="64"/>
      <c r="M33" s="78">
        <f>IF(ISNA(VLOOKUP($B33,Atelier4!$B:$P,M$1,0)),0,VLOOKUP($B33,Atelier4!$B:$P,M$1,FALSE))</f>
        <v>0</v>
      </c>
      <c r="N33" s="69"/>
      <c r="O33" s="78">
        <f>IF(ISNA(VLOOKUP($B33,Atelier5!$B:$Z,O$1,0)),0,VLOOKUP($B33,Atelier5!$B:$Z,O$1,FALSE))</f>
        <v>0</v>
      </c>
      <c r="P33" s="64"/>
      <c r="Q33" s="78">
        <f>IF(ISNA(VLOOKUP($B33,Atelier6!$B:$Z,Q$1,0)),0,VLOOKUP($B33,Atelier6!$B:$Z,Q$1,FALSE))</f>
        <v>0</v>
      </c>
      <c r="R33" s="64"/>
      <c r="S33" s="78"/>
    </row>
    <row r="34" spans="1:19" hidden="1" x14ac:dyDescent="0.45">
      <c r="A34" s="3" t="s">
        <v>67</v>
      </c>
      <c r="B34" s="3" t="str">
        <f>Tableau120[[#This Row],[Noms ]]&amp;", "&amp;Tableau120[[#This Row],[Prénom ]]</f>
        <v>Murphy, Brenda</v>
      </c>
      <c r="C34" s="1" t="s">
        <v>68</v>
      </c>
      <c r="D34" s="1" t="s">
        <v>69</v>
      </c>
      <c r="E34" s="15"/>
      <c r="F34" s="69"/>
      <c r="G34" s="78">
        <f>IF(ISNA(VLOOKUP($B34,Atelier1!$B:$Z,G$1,0)),0,VLOOKUP($B34,Atelier1!$B:$Z,G$1,FALSE))</f>
        <v>0</v>
      </c>
      <c r="H34" s="64" t="s">
        <v>251</v>
      </c>
      <c r="I34" s="78" t="str">
        <f>IF(ISNA(VLOOKUP($B34,Atelier2!$C:$Q,I$1,0)),0,VLOOKUP($B34,Atelier2!$C:$Q,I$1,FALSE))</f>
        <v>renda1949@hotmail.com</v>
      </c>
      <c r="J34" s="64"/>
      <c r="K34" s="78">
        <f>IF(ISNA(VLOOKUP($B34,Atelier3!$B:$P,K$1,0)),0,VLOOKUP($B34,Atelier3!$B:$P,K$1,FALSE))</f>
        <v>0</v>
      </c>
      <c r="L34" s="64"/>
      <c r="M34" s="78">
        <f>IF(ISNA(VLOOKUP($B34,Atelier4!$B:$P,M$1,0)),0,VLOOKUP($B34,Atelier4!$B:$P,M$1,FALSE))</f>
        <v>0</v>
      </c>
      <c r="N34" s="69"/>
      <c r="O34" s="78">
        <f>IF(ISNA(VLOOKUP($B34,Atelier5!$B:$Z,O$1,0)),0,VLOOKUP($B34,Atelier5!$B:$Z,O$1,FALSE))</f>
        <v>0</v>
      </c>
      <c r="P34" s="64"/>
      <c r="Q34" s="78">
        <f>IF(ISNA(VLOOKUP($B34,Atelier6!$B:$Z,Q$1,0)),0,VLOOKUP($B34,Atelier6!$B:$Z,Q$1,FALSE))</f>
        <v>0</v>
      </c>
      <c r="R34" s="64"/>
      <c r="S34" s="78"/>
    </row>
    <row r="35" spans="1:19" hidden="1" x14ac:dyDescent="0.45">
      <c r="A35" s="3" t="s">
        <v>97</v>
      </c>
      <c r="B35" s="3" t="str">
        <f>Tableau120[[#This Row],[Noms ]]&amp;", "&amp;Tableau120[[#This Row],[Prénom ]]</f>
        <v>Beaudoin, Guy</v>
      </c>
      <c r="C35" s="1" t="s">
        <v>101</v>
      </c>
      <c r="D35" s="1" t="s">
        <v>37</v>
      </c>
      <c r="E35" s="15"/>
      <c r="F35" s="69"/>
      <c r="G35" s="78">
        <f>IF(ISNA(VLOOKUP($B35,Atelier1!$B:$Z,G$1,0)),0,VLOOKUP($B35,Atelier1!$B:$Z,G$1,FALSE))</f>
        <v>0</v>
      </c>
      <c r="H35" s="64"/>
      <c r="I35" s="78">
        <f>IF(ISNA(VLOOKUP($B35,Atelier2!$C:$Q,I$1,0)),0,VLOOKUP($B35,Atelier2!$C:$Q,I$1,FALSE))</f>
        <v>0</v>
      </c>
      <c r="J35" s="64"/>
      <c r="K35" s="78">
        <f>IF(ISNA(VLOOKUP($B35,Atelier3!$B:$P,K$1,0)),0,VLOOKUP($B35,Atelier3!$B:$P,K$1,FALSE))</f>
        <v>0</v>
      </c>
      <c r="L35" s="64"/>
      <c r="M35" s="78">
        <f>IF(ISNA(VLOOKUP($B35,Atelier4!$B:$P,M$1,0)),0,VLOOKUP($B35,Atelier4!$B:$P,M$1,FALSE))</f>
        <v>0</v>
      </c>
      <c r="N35" s="69" t="s">
        <v>251</v>
      </c>
      <c r="O35" s="78">
        <f>IF(ISNA(VLOOKUP($B35,Atelier5!$B:$Z,O$1,0)),0,VLOOKUP($B35,Atelier5!$B:$Z,O$1,FALSE))</f>
        <v>0</v>
      </c>
      <c r="P35" s="64"/>
      <c r="Q35" s="78">
        <f>IF(ISNA(VLOOKUP($B35,Atelier6!$B:$Z,Q$1,0)),0,VLOOKUP($B35,Atelier6!$B:$Z,Q$1,FALSE))</f>
        <v>0</v>
      </c>
      <c r="R35" s="64"/>
      <c r="S35" s="78"/>
    </row>
    <row r="36" spans="1:19" hidden="1" x14ac:dyDescent="0.45">
      <c r="A36" s="3" t="s">
        <v>97</v>
      </c>
      <c r="B36" s="3" t="str">
        <f>Tableau120[[#This Row],[Noms ]]&amp;", "&amp;Tableau120[[#This Row],[Prénom ]]</f>
        <v>Boulet, Jean-Clair</v>
      </c>
      <c r="C36" s="1" t="s">
        <v>102</v>
      </c>
      <c r="D36" s="1" t="s">
        <v>103</v>
      </c>
      <c r="E36" s="15"/>
      <c r="F36" s="69"/>
      <c r="G36" s="78">
        <f>IF(ISNA(VLOOKUP($B36,Atelier1!$B:$Z,G$1,0)),0,VLOOKUP($B36,Atelier1!$B:$Z,G$1,FALSE))</f>
        <v>0</v>
      </c>
      <c r="H36" s="64"/>
      <c r="I36" s="78">
        <f>IF(ISNA(VLOOKUP($B36,Atelier2!$C:$Q,I$1,0)),0,VLOOKUP($B36,Atelier2!$C:$Q,I$1,FALSE))</f>
        <v>0</v>
      </c>
      <c r="J36" s="64" t="s">
        <v>251</v>
      </c>
      <c r="K36" s="78">
        <f>IF(ISNA(VLOOKUP($B36,Atelier3!$B:$P,K$1,0)),0,VLOOKUP($B36,Atelier3!$B:$P,K$1,FALSE))</f>
        <v>0</v>
      </c>
      <c r="L36" s="64"/>
      <c r="M36" s="78">
        <f>IF(ISNA(VLOOKUP($B36,Atelier4!$B:$P,M$1,0)),0,VLOOKUP($B36,Atelier4!$B:$P,M$1,FALSE))</f>
        <v>0</v>
      </c>
      <c r="N36" s="69"/>
      <c r="O36" s="78">
        <f>IF(ISNA(VLOOKUP($B36,Atelier5!$B:$Z,O$1,0)),0,VLOOKUP($B36,Atelier5!$B:$Z,O$1,FALSE))</f>
        <v>0</v>
      </c>
      <c r="P36" s="64"/>
      <c r="Q36" s="78">
        <f>IF(ISNA(VLOOKUP($B36,Atelier6!$B:$Z,Q$1,0)),0,VLOOKUP($B36,Atelier6!$B:$Z,Q$1,FALSE))</f>
        <v>0</v>
      </c>
      <c r="R36" s="64"/>
      <c r="S36" s="78"/>
    </row>
    <row r="37" spans="1:19" hidden="1" x14ac:dyDescent="0.45">
      <c r="A37" s="3" t="s">
        <v>97</v>
      </c>
      <c r="B37" s="3" t="str">
        <f>Tableau120[[#This Row],[Noms ]]&amp;", "&amp;Tableau120[[#This Row],[Prénom ]]</f>
        <v>Minville, Michel</v>
      </c>
      <c r="C37" s="1" t="s">
        <v>100</v>
      </c>
      <c r="D37" s="1" t="s">
        <v>27</v>
      </c>
      <c r="E37" s="15"/>
      <c r="F37" s="69" t="s">
        <v>251</v>
      </c>
      <c r="G37" s="78">
        <f>IF(ISNA(VLOOKUP($B37,Atelier1!$B:$Z,G$1,0)),0,VLOOKUP($B37,Atelier1!$B:$Z,G$1,FALSE))</f>
        <v>0</v>
      </c>
      <c r="H37" s="64"/>
      <c r="I37" s="78">
        <f>IF(ISNA(VLOOKUP($B37,Atelier2!$C:$Q,I$1,0)),0,VLOOKUP($B37,Atelier2!$C:$Q,I$1,FALSE))</f>
        <v>0</v>
      </c>
      <c r="J37" s="64"/>
      <c r="K37" s="78">
        <f>IF(ISNA(VLOOKUP($B37,Atelier3!$B:$P,K$1,0)),0,VLOOKUP($B37,Atelier3!$B:$P,K$1,FALSE))</f>
        <v>0</v>
      </c>
      <c r="L37" s="64"/>
      <c r="M37" s="78">
        <f>IF(ISNA(VLOOKUP($B37,Atelier4!$B:$P,M$1,0)),0,VLOOKUP($B37,Atelier4!$B:$P,M$1,FALSE))</f>
        <v>0</v>
      </c>
      <c r="N37" s="69"/>
      <c r="O37" s="78">
        <f>IF(ISNA(VLOOKUP($B37,Atelier5!$B:$Z,O$1,0)),0,VLOOKUP($B37,Atelier5!$B:$Z,O$1,FALSE))</f>
        <v>0</v>
      </c>
      <c r="P37" s="64"/>
      <c r="Q37" s="78">
        <f>IF(ISNA(VLOOKUP($B37,Atelier6!$B:$Z,Q$1,0)),0,VLOOKUP($B37,Atelier6!$B:$Z,Q$1,FALSE))</f>
        <v>0</v>
      </c>
      <c r="R37" s="64"/>
      <c r="S37" s="78"/>
    </row>
    <row r="38" spans="1:19" hidden="1" x14ac:dyDescent="0.45">
      <c r="A38" s="3" t="s">
        <v>97</v>
      </c>
      <c r="B38" s="3" t="str">
        <f>Tableau120[[#This Row],[Noms ]]&amp;", "&amp;Tableau120[[#This Row],[Prénom ]]</f>
        <v>Richard, Alain</v>
      </c>
      <c r="C38" s="1" t="s">
        <v>98</v>
      </c>
      <c r="D38" s="1" t="s">
        <v>99</v>
      </c>
      <c r="E38" s="15"/>
      <c r="F38" s="69"/>
      <c r="G38" s="78">
        <f>IF(ISNA(VLOOKUP($B38,Atelier1!$B:$Z,G$1,0)),0,VLOOKUP($B38,Atelier1!$B:$Z,G$1,FALSE))</f>
        <v>0</v>
      </c>
      <c r="H38" s="64"/>
      <c r="I38" s="78">
        <f>IF(ISNA(VLOOKUP($B38,Atelier2!$C:$Q,I$1,0)),0,VLOOKUP($B38,Atelier2!$C:$Q,I$1,FALSE))</f>
        <v>0</v>
      </c>
      <c r="J38" s="64"/>
      <c r="K38" s="78">
        <f>IF(ISNA(VLOOKUP($B38,Atelier3!$B:$P,K$1,0)),0,VLOOKUP($B38,Atelier3!$B:$P,K$1,FALSE))</f>
        <v>0</v>
      </c>
      <c r="L38" s="64" t="s">
        <v>251</v>
      </c>
      <c r="M38" s="78">
        <f>IF(ISNA(VLOOKUP($B38,Atelier4!$B:$P,M$1,0)),0,VLOOKUP($B38,Atelier4!$B:$P,M$1,FALSE))</f>
        <v>0</v>
      </c>
      <c r="N38" s="69"/>
      <c r="O38" s="78">
        <f>IF(ISNA(VLOOKUP($B38,Atelier5!$B:$Z,O$1,0)),0,VLOOKUP($B38,Atelier5!$B:$Z,O$1,FALSE))</f>
        <v>0</v>
      </c>
      <c r="P38" s="64"/>
      <c r="Q38" s="78">
        <f>IF(ISNA(VLOOKUP($B38,Atelier6!$B:$Z,Q$1,0)),0,VLOOKUP($B38,Atelier6!$B:$Z,Q$1,FALSE))</f>
        <v>0</v>
      </c>
      <c r="R38" s="64"/>
      <c r="S38" s="78"/>
    </row>
    <row r="39" spans="1:19" hidden="1" x14ac:dyDescent="0.45">
      <c r="A39" s="3" t="s">
        <v>65</v>
      </c>
      <c r="B39" s="3" t="str">
        <f>Tableau120[[#This Row],[Noms ]]&amp;", "&amp;Tableau120[[#This Row],[Prénom ]]</f>
        <v>Vigneault, Guy</v>
      </c>
      <c r="C39" s="1" t="s">
        <v>66</v>
      </c>
      <c r="D39" s="1" t="s">
        <v>37</v>
      </c>
      <c r="E39" s="15"/>
      <c r="F39" s="69" t="s">
        <v>251</v>
      </c>
      <c r="G39" s="78">
        <f>IF(ISNA(VLOOKUP($B39,Atelier1!$B:$Z,G$1,0)),0,VLOOKUP($B39,Atelier1!$B:$Z,G$1,FALSE))</f>
        <v>0</v>
      </c>
      <c r="H39" s="64"/>
      <c r="I39" s="78">
        <f>IF(ISNA(VLOOKUP($B39,Atelier2!$C:$Q,I$1,0)),0,VLOOKUP($B39,Atelier2!$C:$Q,I$1,FALSE))</f>
        <v>0</v>
      </c>
      <c r="J39" s="64"/>
      <c r="K39" s="78">
        <f>IF(ISNA(VLOOKUP($B39,Atelier3!$B:$P,K$1,0)),0,VLOOKUP($B39,Atelier3!$B:$P,K$1,FALSE))</f>
        <v>0</v>
      </c>
      <c r="L39" s="64"/>
      <c r="M39" s="78">
        <f>IF(ISNA(VLOOKUP($B39,Atelier4!$B:$P,M$1,0)),0,VLOOKUP($B39,Atelier4!$B:$P,M$1,FALSE))</f>
        <v>0</v>
      </c>
      <c r="N39" s="69"/>
      <c r="O39" s="78">
        <f>IF(ISNA(VLOOKUP($B39,Atelier5!$B:$Z,O$1,0)),0,VLOOKUP($B39,Atelier5!$B:$Z,O$1,FALSE))</f>
        <v>0</v>
      </c>
      <c r="P39" s="64"/>
      <c r="Q39" s="78">
        <f>IF(ISNA(VLOOKUP($B39,Atelier6!$B:$Z,Q$1,0)),0,VLOOKUP($B39,Atelier6!$B:$Z,Q$1,FALSE))</f>
        <v>0</v>
      </c>
      <c r="R39" s="64"/>
      <c r="S39" s="78"/>
    </row>
    <row r="40" spans="1:19" hidden="1" x14ac:dyDescent="0.45">
      <c r="A40" s="3" t="s">
        <v>165</v>
      </c>
      <c r="B40" s="3" t="str">
        <f>Tableau120[[#This Row],[Noms ]]&amp;", "&amp;Tableau120[[#This Row],[Prénom ]]</f>
        <v>Bélanger , Josée</v>
      </c>
      <c r="C40" s="1" t="s">
        <v>172</v>
      </c>
      <c r="D40" s="1" t="s">
        <v>123</v>
      </c>
      <c r="E40" s="15"/>
      <c r="F40" s="69"/>
      <c r="G40" s="78">
        <f>IF(ISNA(VLOOKUP($B40,Atelier1!$B:$Z,G$1,0)),0,VLOOKUP($B40,Atelier1!$B:$Z,G$1,FALSE))</f>
        <v>0</v>
      </c>
      <c r="H40" s="64"/>
      <c r="I40" s="78">
        <f>IF(ISNA(VLOOKUP($B40,Atelier2!$C:$Q,I$1,0)),0,VLOOKUP($B40,Atelier2!$C:$Q,I$1,FALSE))</f>
        <v>0</v>
      </c>
      <c r="J40" s="64"/>
      <c r="K40" s="78">
        <f>IF(ISNA(VLOOKUP($B40,Atelier3!$B:$P,K$1,0)),0,VLOOKUP($B40,Atelier3!$B:$P,K$1,FALSE))</f>
        <v>0</v>
      </c>
      <c r="L40" s="64" t="s">
        <v>251</v>
      </c>
      <c r="M40" s="78">
        <f>IF(ISNA(VLOOKUP($B40,Atelier4!$B:$P,M$1,0)),0,VLOOKUP($B40,Atelier4!$B:$P,M$1,FALSE))</f>
        <v>0</v>
      </c>
      <c r="N40" s="69"/>
      <c r="O40" s="78">
        <f>IF(ISNA(VLOOKUP($B40,Atelier5!$B:$Z,O$1,0)),0,VLOOKUP($B40,Atelier5!$B:$Z,O$1,FALSE))</f>
        <v>0</v>
      </c>
      <c r="P40" s="64"/>
      <c r="Q40" s="78">
        <f>IF(ISNA(VLOOKUP($B40,Atelier6!$B:$Z,Q$1,0)),0,VLOOKUP($B40,Atelier6!$B:$Z,Q$1,FALSE))</f>
        <v>0</v>
      </c>
      <c r="R40" s="64"/>
      <c r="S40" s="78"/>
    </row>
    <row r="41" spans="1:19" hidden="1" x14ac:dyDescent="0.45">
      <c r="A41" s="3" t="s">
        <v>165</v>
      </c>
      <c r="B41" s="3" t="str">
        <f>Tableau120[[#This Row],[Noms ]]&amp;", "&amp;Tableau120[[#This Row],[Prénom ]]</f>
        <v>Bérubé, Jean-Denis</v>
      </c>
      <c r="C41" s="1" t="s">
        <v>169</v>
      </c>
      <c r="D41" s="1" t="s">
        <v>170</v>
      </c>
      <c r="E41" s="15"/>
      <c r="F41" s="69" t="s">
        <v>251</v>
      </c>
      <c r="G41" s="78">
        <f>IF(ISNA(VLOOKUP($B41,Atelier1!$B:$Z,G$1,0)),0,VLOOKUP($B41,Atelier1!$B:$Z,G$1,FALSE))</f>
        <v>0</v>
      </c>
      <c r="H41" s="64"/>
      <c r="I41" s="78">
        <f>IF(ISNA(VLOOKUP($B41,Atelier2!$C:$Q,I$1,0)),0,VLOOKUP($B41,Atelier2!$C:$Q,I$1,FALSE))</f>
        <v>0</v>
      </c>
      <c r="J41" s="64"/>
      <c r="K41" s="78">
        <f>IF(ISNA(VLOOKUP($B41,Atelier3!$B:$P,K$1,0)),0,VLOOKUP($B41,Atelier3!$B:$P,K$1,FALSE))</f>
        <v>0</v>
      </c>
      <c r="L41" s="64"/>
      <c r="M41" s="78">
        <f>IF(ISNA(VLOOKUP($B41,Atelier4!$B:$P,M$1,0)),0,VLOOKUP($B41,Atelier4!$B:$P,M$1,FALSE))</f>
        <v>0</v>
      </c>
      <c r="N41" s="69"/>
      <c r="O41" s="78">
        <f>IF(ISNA(VLOOKUP($B41,Atelier5!$B:$Z,O$1,0)),0,VLOOKUP($B41,Atelier5!$B:$Z,O$1,FALSE))</f>
        <v>0</v>
      </c>
      <c r="P41" s="64"/>
      <c r="Q41" s="78">
        <f>IF(ISNA(VLOOKUP($B41,Atelier6!$B:$Z,Q$1,0)),0,VLOOKUP($B41,Atelier6!$B:$Z,Q$1,FALSE))</f>
        <v>0</v>
      </c>
      <c r="R41" s="64"/>
      <c r="S41" s="78"/>
    </row>
    <row r="42" spans="1:19" hidden="1" x14ac:dyDescent="0.45">
      <c r="A42" s="3" t="s">
        <v>165</v>
      </c>
      <c r="B42" s="3" t="str">
        <f>Tableau120[[#This Row],[Noms ]]&amp;", "&amp;Tableau120[[#This Row],[Prénom ]]</f>
        <v>Rousseau, Nathalie</v>
      </c>
      <c r="C42" s="1" t="s">
        <v>171</v>
      </c>
      <c r="D42" s="1" t="s">
        <v>136</v>
      </c>
      <c r="E42" s="15"/>
      <c r="F42" s="69"/>
      <c r="G42" s="78">
        <f>IF(ISNA(VLOOKUP($B42,Atelier1!$B:$Z,G$1,0)),0,VLOOKUP($B42,Atelier1!$B:$Z,G$1,FALSE))</f>
        <v>0</v>
      </c>
      <c r="H42" s="64"/>
      <c r="I42" s="78">
        <f>IF(ISNA(VLOOKUP($B42,Atelier2!$C:$Q,I$1,0)),0,VLOOKUP($B42,Atelier2!$C:$Q,I$1,FALSE))</f>
        <v>0</v>
      </c>
      <c r="J42" s="64"/>
      <c r="K42" s="78">
        <f>IF(ISNA(VLOOKUP($B42,Atelier3!$B:$P,K$1,0)),0,VLOOKUP($B42,Atelier3!$B:$P,K$1,FALSE))</f>
        <v>0</v>
      </c>
      <c r="L42" s="64" t="s">
        <v>251</v>
      </c>
      <c r="M42" s="78">
        <f>IF(ISNA(VLOOKUP($B42,Atelier4!$B:$P,M$1,0)),0,VLOOKUP($B42,Atelier4!$B:$P,M$1,FALSE))</f>
        <v>0</v>
      </c>
      <c r="N42" s="69"/>
      <c r="O42" s="78">
        <f>IF(ISNA(VLOOKUP($B42,Atelier5!$B:$Z,O$1,0)),0,VLOOKUP($B42,Atelier5!$B:$Z,O$1,FALSE))</f>
        <v>0</v>
      </c>
      <c r="P42" s="64"/>
      <c r="Q42" s="78">
        <f>IF(ISNA(VLOOKUP($B42,Atelier6!$B:$Z,Q$1,0)),0,VLOOKUP($B42,Atelier6!$B:$Z,Q$1,FALSE))</f>
        <v>0</v>
      </c>
      <c r="R42" s="64"/>
      <c r="S42" s="78"/>
    </row>
    <row r="43" spans="1:19" hidden="1" x14ac:dyDescent="0.45">
      <c r="A43" s="3" t="s">
        <v>165</v>
      </c>
      <c r="B43" s="3" t="str">
        <f>Tableau120[[#This Row],[Noms ]]&amp;", "&amp;Tableau120[[#This Row],[Prénom ]]</f>
        <v>Soucy, Isabelle</v>
      </c>
      <c r="C43" s="1" t="s">
        <v>167</v>
      </c>
      <c r="D43" s="1" t="s">
        <v>168</v>
      </c>
      <c r="E43" s="15"/>
      <c r="F43" s="69"/>
      <c r="G43" s="78">
        <f>IF(ISNA(VLOOKUP($B43,Atelier1!$B:$Z,G$1,0)),0,VLOOKUP($B43,Atelier1!$B:$Z,G$1,FALSE))</f>
        <v>0</v>
      </c>
      <c r="H43" s="64" t="s">
        <v>251</v>
      </c>
      <c r="I43" s="78" t="str">
        <f>IF(ISNA(VLOOKUP($B43,Atelier2!$C:$Q,I$1,0)),0,VLOOKUP($B43,Atelier2!$C:$Q,I$1,FALSE))</f>
        <v>etibo.isoucy@videotron.ca</v>
      </c>
      <c r="J43" s="64"/>
      <c r="K43" s="78">
        <f>IF(ISNA(VLOOKUP($B43,Atelier3!$B:$P,K$1,0)),0,VLOOKUP($B43,Atelier3!$B:$P,K$1,FALSE))</f>
        <v>0</v>
      </c>
      <c r="L43" s="64"/>
      <c r="M43" s="78">
        <f>IF(ISNA(VLOOKUP($B43,Atelier4!$B:$P,M$1,0)),0,VLOOKUP($B43,Atelier4!$B:$P,M$1,FALSE))</f>
        <v>0</v>
      </c>
      <c r="N43" s="69"/>
      <c r="O43" s="78">
        <f>IF(ISNA(VLOOKUP($B43,Atelier5!$B:$Z,O$1,0)),0,VLOOKUP($B43,Atelier5!$B:$Z,O$1,FALSE))</f>
        <v>0</v>
      </c>
      <c r="P43" s="64"/>
      <c r="Q43" s="78">
        <f>IF(ISNA(VLOOKUP($B43,Atelier6!$B:$Z,Q$1,0)),0,VLOOKUP($B43,Atelier6!$B:$Z,Q$1,FALSE))</f>
        <v>0</v>
      </c>
      <c r="R43" s="64"/>
      <c r="S43" s="78"/>
    </row>
    <row r="44" spans="1:19" hidden="1" x14ac:dyDescent="0.45">
      <c r="A44" s="3" t="s">
        <v>165</v>
      </c>
      <c r="B44" s="3" t="str">
        <f>Tableau120[[#This Row],[Noms ]]&amp;", "&amp;Tableau120[[#This Row],[Prénom ]]</f>
        <v>St-Pierre, Amélie</v>
      </c>
      <c r="C44" s="1" t="s">
        <v>5</v>
      </c>
      <c r="D44" s="1" t="s">
        <v>166</v>
      </c>
      <c r="E44" s="15"/>
      <c r="F44" s="69"/>
      <c r="G44" s="78">
        <f>IF(ISNA(VLOOKUP($B44,Atelier1!$B:$Z,G$1,0)),0,VLOOKUP($B44,Atelier1!$B:$Z,G$1,FALSE))</f>
        <v>0</v>
      </c>
      <c r="H44" s="64"/>
      <c r="I44" s="78">
        <f>IF(ISNA(VLOOKUP($B44,Atelier2!$C:$Q,I$1,0)),0,VLOOKUP($B44,Atelier2!$C:$Q,I$1,FALSE))</f>
        <v>0</v>
      </c>
      <c r="J44" s="64" t="s">
        <v>251</v>
      </c>
      <c r="K44" s="78">
        <f>IF(ISNA(VLOOKUP($B44,Atelier3!$B:$P,K$1,0)),0,VLOOKUP($B44,Atelier3!$B:$P,K$1,FALSE))</f>
        <v>0</v>
      </c>
      <c r="L44" s="64"/>
      <c r="M44" s="78">
        <f>IF(ISNA(VLOOKUP($B44,Atelier4!$B:$P,M$1,0)),0,VLOOKUP($B44,Atelier4!$B:$P,M$1,FALSE))</f>
        <v>0</v>
      </c>
      <c r="N44" s="69"/>
      <c r="O44" s="78">
        <f>IF(ISNA(VLOOKUP($B44,Atelier5!$B:$Z,O$1,0)),0,VLOOKUP($B44,Atelier5!$B:$Z,O$1,FALSE))</f>
        <v>0</v>
      </c>
      <c r="P44" s="64"/>
      <c r="Q44" s="78">
        <f>IF(ISNA(VLOOKUP($B44,Atelier6!$B:$Z,Q$1,0)),0,VLOOKUP($B44,Atelier6!$B:$Z,Q$1,FALSE))</f>
        <v>0</v>
      </c>
      <c r="R44" s="64"/>
      <c r="S44" s="78"/>
    </row>
    <row r="45" spans="1:19" hidden="1" x14ac:dyDescent="0.45">
      <c r="A45" s="3" t="s">
        <v>165</v>
      </c>
      <c r="B45" s="3" t="str">
        <f>Tableau120[[#This Row],[Noms ]]&amp;", "&amp;Tableau120[[#This Row],[Prénom ]]</f>
        <v>St-Pierre, Claude</v>
      </c>
      <c r="C45" s="1" t="s">
        <v>5</v>
      </c>
      <c r="D45" s="1" t="s">
        <v>127</v>
      </c>
      <c r="E45" s="15"/>
      <c r="F45" s="69"/>
      <c r="G45" s="78">
        <f>IF(ISNA(VLOOKUP($B45,Atelier1!$B:$Z,G$1,0)),0,VLOOKUP($B45,Atelier1!$B:$Z,G$1,FALSE))</f>
        <v>0</v>
      </c>
      <c r="H45" s="64"/>
      <c r="I45" s="78">
        <f>IF(ISNA(VLOOKUP($B45,Atelier2!$C:$Q,I$1,0)),0,VLOOKUP($B45,Atelier2!$C:$Q,I$1,FALSE))</f>
        <v>0</v>
      </c>
      <c r="J45" s="64"/>
      <c r="K45" s="78">
        <f>IF(ISNA(VLOOKUP($B45,Atelier3!$B:$P,K$1,0)),0,VLOOKUP($B45,Atelier3!$B:$P,K$1,FALSE))</f>
        <v>0</v>
      </c>
      <c r="L45" s="64"/>
      <c r="M45" s="78">
        <f>IF(ISNA(VLOOKUP($B45,Atelier4!$B:$P,M$1,0)),0,VLOOKUP($B45,Atelier4!$B:$P,M$1,FALSE))</f>
        <v>0</v>
      </c>
      <c r="N45" s="69" t="s">
        <v>251</v>
      </c>
      <c r="O45" s="78">
        <f>IF(ISNA(VLOOKUP($B45,Atelier5!$B:$Z,O$1,0)),0,VLOOKUP($B45,Atelier5!$B:$Z,O$1,FALSE))</f>
        <v>0</v>
      </c>
      <c r="P45" s="64"/>
      <c r="Q45" s="78">
        <f>IF(ISNA(VLOOKUP($B45,Atelier6!$B:$Z,Q$1,0)),0,VLOOKUP($B45,Atelier6!$B:$Z,Q$1,FALSE))</f>
        <v>0</v>
      </c>
      <c r="R45" s="64"/>
      <c r="S45" s="78"/>
    </row>
    <row r="46" spans="1:19" ht="28.5" x14ac:dyDescent="0.45">
      <c r="A46" s="16" t="s">
        <v>115</v>
      </c>
      <c r="B46" s="16" t="str">
        <f>Tableau120[[#This Row],[Noms ]]&amp;", "&amp;Tableau120[[#This Row],[Prénom ]]</f>
        <v>Beaulieu, Josée</v>
      </c>
      <c r="C46" s="1" t="s">
        <v>122</v>
      </c>
      <c r="D46" s="1" t="s">
        <v>123</v>
      </c>
      <c r="E46" s="15"/>
      <c r="F46" s="69"/>
      <c r="G46" s="78">
        <f>IF(ISNA(VLOOKUP($B46,Atelier1!$B:$Z,G$1,0)),0,VLOOKUP($B46,Atelier1!$B:$Z,G$1,FALSE))</f>
        <v>0</v>
      </c>
      <c r="H46" s="64"/>
      <c r="I46" s="78">
        <f>IF(ISNA(VLOOKUP($B46,Atelier2!$C:$Q,I$1,0)),0,VLOOKUP($B46,Atelier2!$C:$Q,I$1,FALSE))</f>
        <v>0</v>
      </c>
      <c r="J46" s="64"/>
      <c r="K46" s="78">
        <f>IF(ISNA(VLOOKUP($B46,Atelier3!$B:$P,K$1,0)),0,VLOOKUP($B46,Atelier3!$B:$P,K$1,FALSE))</f>
        <v>0</v>
      </c>
      <c r="L46" s="64"/>
      <c r="M46" s="78">
        <f>IF(ISNA(VLOOKUP($B46,Atelier4!$B:$P,M$1,0)),0,VLOOKUP($B46,Atelier4!$B:$P,M$1,FALSE))</f>
        <v>0</v>
      </c>
      <c r="N46" s="69"/>
      <c r="O46" s="78">
        <f>IF(ISNA(VLOOKUP($B46,Atelier5!$B:$Z,O$1,0)),0,VLOOKUP($B46,Atelier5!$B:$Z,O$1,FALSE))</f>
        <v>0</v>
      </c>
      <c r="P46" s="64"/>
      <c r="Q46" s="78">
        <f>IF(ISNA(VLOOKUP($B46,Atelier6!$B:$Z,Q$1,0)),0,VLOOKUP($B46,Atelier6!$B:$Z,Q$1,FALSE))</f>
        <v>0</v>
      </c>
      <c r="R46" s="64" t="s">
        <v>251</v>
      </c>
      <c r="S46" s="78"/>
    </row>
    <row r="47" spans="1:19" ht="28.5" hidden="1" x14ac:dyDescent="0.45">
      <c r="A47" s="16" t="s">
        <v>115</v>
      </c>
      <c r="B47" s="16" t="str">
        <f>Tableau120[[#This Row],[Noms ]]&amp;", "&amp;Tableau120[[#This Row],[Prénom ]]</f>
        <v>Boulianne, Guylaine</v>
      </c>
      <c r="C47" s="1" t="s">
        <v>31</v>
      </c>
      <c r="D47" s="1" t="s">
        <v>120</v>
      </c>
      <c r="E47" s="15"/>
      <c r="F47" s="69"/>
      <c r="G47" s="78">
        <f>IF(ISNA(VLOOKUP($B47,Atelier1!$B:$Z,G$1,0)),0,VLOOKUP($B47,Atelier1!$B:$Z,G$1,FALSE))</f>
        <v>0</v>
      </c>
      <c r="H47" s="64" t="s">
        <v>251</v>
      </c>
      <c r="I47" s="78" t="str">
        <f>IF(ISNA(VLOOKUP($B47,Atelier2!$C:$Q,I$1,0)),0,VLOOKUP($B47,Atelier2!$C:$Q,I$1,FALSE))</f>
        <v>patetguy@hotmail.com</v>
      </c>
      <c r="J47" s="64"/>
      <c r="K47" s="78">
        <f>IF(ISNA(VLOOKUP($B47,Atelier3!$B:$P,K$1,0)),0,VLOOKUP($B47,Atelier3!$B:$P,K$1,FALSE))</f>
        <v>0</v>
      </c>
      <c r="L47" s="64"/>
      <c r="M47" s="78">
        <f>IF(ISNA(VLOOKUP($B47,Atelier4!$B:$P,M$1,0)),0,VLOOKUP($B47,Atelier4!$B:$P,M$1,FALSE))</f>
        <v>0</v>
      </c>
      <c r="N47" s="69"/>
      <c r="O47" s="78">
        <f>IF(ISNA(VLOOKUP($B47,Atelier5!$B:$Z,O$1,0)),0,VLOOKUP($B47,Atelier5!$B:$Z,O$1,FALSE))</f>
        <v>0</v>
      </c>
      <c r="P47" s="64"/>
      <c r="Q47" s="78">
        <f>IF(ISNA(VLOOKUP($B47,Atelier6!$B:$Z,Q$1,0)),0,VLOOKUP($B47,Atelier6!$B:$Z,Q$1,FALSE))</f>
        <v>0</v>
      </c>
      <c r="R47" s="64"/>
      <c r="S47" s="78"/>
    </row>
    <row r="48" spans="1:19" ht="28.5" hidden="1" x14ac:dyDescent="0.45">
      <c r="A48" s="16" t="s">
        <v>115</v>
      </c>
      <c r="B48" s="16" t="str">
        <f>Tableau120[[#This Row],[Noms ]]&amp;", "&amp;Tableau120[[#This Row],[Prénom ]]</f>
        <v>Brousseau, Jacques</v>
      </c>
      <c r="C48" s="1" t="s">
        <v>129</v>
      </c>
      <c r="D48" s="1" t="s">
        <v>114</v>
      </c>
      <c r="E48" s="15"/>
      <c r="F48" s="69"/>
      <c r="G48" s="78">
        <f>IF(ISNA(VLOOKUP($B48,Atelier1!$B:$Z,G$1,0)),0,VLOOKUP($B48,Atelier1!$B:$Z,G$1,FALSE))</f>
        <v>0</v>
      </c>
      <c r="H48" s="64"/>
      <c r="I48" s="78">
        <f>IF(ISNA(VLOOKUP($B48,Atelier2!$C:$Q,I$1,0)),0,VLOOKUP($B48,Atelier2!$C:$Q,I$1,FALSE))</f>
        <v>0</v>
      </c>
      <c r="J48" s="64"/>
      <c r="K48" s="78">
        <f>IF(ISNA(VLOOKUP($B48,Atelier3!$B:$P,K$1,0)),0,VLOOKUP($B48,Atelier3!$B:$P,K$1,FALSE))</f>
        <v>0</v>
      </c>
      <c r="L48" s="64" t="s">
        <v>251</v>
      </c>
      <c r="M48" s="78">
        <f>IF(ISNA(VLOOKUP($B48,Atelier4!$B:$P,M$1,0)),0,VLOOKUP($B48,Atelier4!$B:$P,M$1,FALSE))</f>
        <v>0</v>
      </c>
      <c r="N48" s="69"/>
      <c r="O48" s="78">
        <f>IF(ISNA(VLOOKUP($B48,Atelier5!$B:$Z,O$1,0)),0,VLOOKUP($B48,Atelier5!$B:$Z,O$1,FALSE))</f>
        <v>0</v>
      </c>
      <c r="P48" s="64"/>
      <c r="Q48" s="78">
        <f>IF(ISNA(VLOOKUP($B48,Atelier6!$B:$Z,Q$1,0)),0,VLOOKUP($B48,Atelier6!$B:$Z,Q$1,FALSE))</f>
        <v>0</v>
      </c>
      <c r="R48" s="64"/>
      <c r="S48" s="78"/>
    </row>
    <row r="49" spans="1:19" ht="28.5" x14ac:dyDescent="0.45">
      <c r="A49" s="16" t="s">
        <v>115</v>
      </c>
      <c r="B49" s="16" t="str">
        <f>Tableau120[[#This Row],[Noms ]]&amp;", "&amp;Tableau120[[#This Row],[Prénom ]]</f>
        <v>Gagné, Nadine</v>
      </c>
      <c r="C49" s="1" t="s">
        <v>29</v>
      </c>
      <c r="D49" s="1" t="s">
        <v>118</v>
      </c>
      <c r="E49" s="15"/>
      <c r="F49" s="69"/>
      <c r="G49" s="78">
        <f>IF(ISNA(VLOOKUP($B49,Atelier1!$B:$Z,G$1,0)),0,VLOOKUP($B49,Atelier1!$B:$Z,G$1,FALSE))</f>
        <v>0</v>
      </c>
      <c r="H49" s="64"/>
      <c r="I49" s="78">
        <f>IF(ISNA(VLOOKUP($B49,Atelier2!$C:$Q,I$1,0)),0,VLOOKUP($B49,Atelier2!$C:$Q,I$1,FALSE))</f>
        <v>0</v>
      </c>
      <c r="J49" s="64"/>
      <c r="K49" s="78">
        <f>IF(ISNA(VLOOKUP($B49,Atelier3!$B:$P,K$1,0)),0,VLOOKUP($B49,Atelier3!$B:$P,K$1,FALSE))</f>
        <v>0</v>
      </c>
      <c r="L49" s="64"/>
      <c r="M49" s="78">
        <f>IF(ISNA(VLOOKUP($B49,Atelier4!$B:$P,M$1,0)),0,VLOOKUP($B49,Atelier4!$B:$P,M$1,FALSE))</f>
        <v>0</v>
      </c>
      <c r="N49" s="69"/>
      <c r="O49" s="78">
        <f>IF(ISNA(VLOOKUP($B49,Atelier5!$B:$Z,O$1,0)),0,VLOOKUP($B49,Atelier5!$B:$Z,O$1,FALSE))</f>
        <v>0</v>
      </c>
      <c r="P49" s="64"/>
      <c r="Q49" s="78">
        <f>IF(ISNA(VLOOKUP($B49,Atelier6!$B:$Z,Q$1,0)),0,VLOOKUP($B49,Atelier6!$B:$Z,Q$1,FALSE))</f>
        <v>0</v>
      </c>
      <c r="R49" s="64" t="s">
        <v>251</v>
      </c>
      <c r="S49" s="78"/>
    </row>
    <row r="50" spans="1:19" ht="28.5" hidden="1" x14ac:dyDescent="0.45">
      <c r="A50" s="16" t="s">
        <v>115</v>
      </c>
      <c r="B50" s="16" t="str">
        <f>Tableau120[[#This Row],[Noms ]]&amp;", "&amp;Tableau120[[#This Row],[Prénom ]]</f>
        <v>Girard , Carol</v>
      </c>
      <c r="C50" s="1" t="s">
        <v>116</v>
      </c>
      <c r="D50" s="1" t="s">
        <v>117</v>
      </c>
      <c r="E50" s="15"/>
      <c r="F50" s="69" t="s">
        <v>251</v>
      </c>
      <c r="G50" s="78">
        <f>IF(ISNA(VLOOKUP($B50,Atelier1!$B:$Z,G$1,0)),0,VLOOKUP($B50,Atelier1!$B:$Z,G$1,FALSE))</f>
        <v>0</v>
      </c>
      <c r="H50" s="64"/>
      <c r="I50" s="78">
        <f>IF(ISNA(VLOOKUP($B50,Atelier2!$C:$Q,I$1,0)),0,VLOOKUP($B50,Atelier2!$C:$Q,I$1,FALSE))</f>
        <v>0</v>
      </c>
      <c r="J50" s="64"/>
      <c r="K50" s="78">
        <f>IF(ISNA(VLOOKUP($B50,Atelier3!$B:$P,K$1,0)),0,VLOOKUP($B50,Atelier3!$B:$P,K$1,FALSE))</f>
        <v>0</v>
      </c>
      <c r="L50" s="64"/>
      <c r="M50" s="78">
        <f>IF(ISNA(VLOOKUP($B50,Atelier4!$B:$P,M$1,0)),0,VLOOKUP($B50,Atelier4!$B:$P,M$1,FALSE))</f>
        <v>0</v>
      </c>
      <c r="N50" s="69"/>
      <c r="O50" s="78">
        <f>IF(ISNA(VLOOKUP($B50,Atelier5!$B:$Z,O$1,0)),0,VLOOKUP($B50,Atelier5!$B:$Z,O$1,FALSE))</f>
        <v>0</v>
      </c>
      <c r="P50" s="64"/>
      <c r="Q50" s="78">
        <f>IF(ISNA(VLOOKUP($B50,Atelier6!$B:$Z,Q$1,0)),0,VLOOKUP($B50,Atelier6!$B:$Z,Q$1,FALSE))</f>
        <v>0</v>
      </c>
      <c r="R50" s="64"/>
      <c r="S50" s="78"/>
    </row>
    <row r="51" spans="1:19" ht="28.5" x14ac:dyDescent="0.45">
      <c r="A51" s="16" t="s">
        <v>115</v>
      </c>
      <c r="B51" s="16" t="str">
        <f>Tableau120[[#This Row],[Noms ]]&amp;", "&amp;Tableau120[[#This Row],[Prénom ]]</f>
        <v>Hovington, Maryse</v>
      </c>
      <c r="C51" s="1" t="s">
        <v>124</v>
      </c>
      <c r="D51" s="1" t="s">
        <v>125</v>
      </c>
      <c r="E51" s="15"/>
      <c r="F51" s="69"/>
      <c r="G51" s="78">
        <f>IF(ISNA(VLOOKUP($B51,Atelier1!$B:$Z,G$1,0)),0,VLOOKUP($B51,Atelier1!$B:$Z,G$1,FALSE))</f>
        <v>0</v>
      </c>
      <c r="H51" s="64"/>
      <c r="I51" s="78">
        <f>IF(ISNA(VLOOKUP($B51,Atelier2!$C:$Q,I$1,0)),0,VLOOKUP($B51,Atelier2!$C:$Q,I$1,FALSE))</f>
        <v>0</v>
      </c>
      <c r="J51" s="64"/>
      <c r="K51" s="78">
        <f>IF(ISNA(VLOOKUP($B51,Atelier3!$B:$P,K$1,0)),0,VLOOKUP($B51,Atelier3!$B:$P,K$1,FALSE))</f>
        <v>0</v>
      </c>
      <c r="L51" s="64"/>
      <c r="M51" s="78">
        <f>IF(ISNA(VLOOKUP($B51,Atelier4!$B:$P,M$1,0)),0,VLOOKUP($B51,Atelier4!$B:$P,M$1,FALSE))</f>
        <v>0</v>
      </c>
      <c r="N51" s="69"/>
      <c r="O51" s="78">
        <f>IF(ISNA(VLOOKUP($B51,Atelier5!$B:$Z,O$1,0)),0,VLOOKUP($B51,Atelier5!$B:$Z,O$1,FALSE))</f>
        <v>0</v>
      </c>
      <c r="P51" s="64"/>
      <c r="Q51" s="78">
        <f>IF(ISNA(VLOOKUP($B51,Atelier6!$B:$Z,Q$1,0)),0,VLOOKUP($B51,Atelier6!$B:$Z,Q$1,FALSE))</f>
        <v>0</v>
      </c>
      <c r="R51" s="64" t="s">
        <v>251</v>
      </c>
      <c r="S51" s="78"/>
    </row>
    <row r="52" spans="1:19" ht="28.5" hidden="1" x14ac:dyDescent="0.45">
      <c r="A52" s="16" t="s">
        <v>115</v>
      </c>
      <c r="B52" s="16" t="str">
        <f>Tableau120[[#This Row],[Noms ]]&amp;", "&amp;Tableau120[[#This Row],[Prénom ]]</f>
        <v>Martel, Louise</v>
      </c>
      <c r="C52" s="1" t="s">
        <v>128</v>
      </c>
      <c r="D52" s="1" t="s">
        <v>62</v>
      </c>
      <c r="E52" s="15"/>
      <c r="F52" s="69"/>
      <c r="G52" s="78">
        <f>IF(ISNA(VLOOKUP($B52,Atelier1!$B:$Z,G$1,0)),0,VLOOKUP($B52,Atelier1!$B:$Z,G$1,FALSE))</f>
        <v>0</v>
      </c>
      <c r="H52" s="64"/>
      <c r="I52" s="78">
        <f>IF(ISNA(VLOOKUP($B52,Atelier2!$C:$Q,I$1,0)),0,VLOOKUP($B52,Atelier2!$C:$Q,I$1,FALSE))</f>
        <v>0</v>
      </c>
      <c r="J52" s="64"/>
      <c r="K52" s="78">
        <f>IF(ISNA(VLOOKUP($B52,Atelier3!$B:$P,K$1,0)),0,VLOOKUP($B52,Atelier3!$B:$P,K$1,FALSE))</f>
        <v>0</v>
      </c>
      <c r="L52" s="64" t="s">
        <v>251</v>
      </c>
      <c r="M52" s="78">
        <f>IF(ISNA(VLOOKUP($B52,Atelier4!$B:$P,M$1,0)),0,VLOOKUP($B52,Atelier4!$B:$P,M$1,FALSE))</f>
        <v>0</v>
      </c>
      <c r="N52" s="69"/>
      <c r="O52" s="78">
        <f>IF(ISNA(VLOOKUP($B52,Atelier5!$B:$Z,O$1,0)),0,VLOOKUP($B52,Atelier5!$B:$Z,O$1,FALSE))</f>
        <v>0</v>
      </c>
      <c r="P52" s="64"/>
      <c r="Q52" s="78">
        <f>IF(ISNA(VLOOKUP($B52,Atelier6!$B:$Z,Q$1,0)),0,VLOOKUP($B52,Atelier6!$B:$Z,Q$1,FALSE))</f>
        <v>0</v>
      </c>
      <c r="R52" s="64"/>
      <c r="S52" s="78"/>
    </row>
    <row r="53" spans="1:19" ht="28.5" hidden="1" x14ac:dyDescent="0.45">
      <c r="A53" s="16" t="s">
        <v>115</v>
      </c>
      <c r="B53" s="16" t="str">
        <f>Tableau120[[#This Row],[Noms ]]&amp;", "&amp;Tableau120[[#This Row],[Prénom ]]</f>
        <v>Ouellet, Donald</v>
      </c>
      <c r="C53" s="1" t="s">
        <v>83</v>
      </c>
      <c r="D53" s="1" t="s">
        <v>121</v>
      </c>
      <c r="E53" s="15"/>
      <c r="F53" s="69"/>
      <c r="G53" s="78">
        <f>IF(ISNA(VLOOKUP($B53,Atelier1!$B:$Z,G$1,0)),0,VLOOKUP($B53,Atelier1!$B:$Z,G$1,FALSE))</f>
        <v>0</v>
      </c>
      <c r="H53" s="64"/>
      <c r="I53" s="78">
        <f>IF(ISNA(VLOOKUP($B53,Atelier2!$C:$Q,I$1,0)),0,VLOOKUP($B53,Atelier2!$C:$Q,I$1,FALSE))</f>
        <v>0</v>
      </c>
      <c r="J53" s="64"/>
      <c r="K53" s="78">
        <f>IF(ISNA(VLOOKUP($B53,Atelier3!$B:$P,K$1,0)),0,VLOOKUP($B53,Atelier3!$B:$P,K$1,FALSE))</f>
        <v>0</v>
      </c>
      <c r="L53" s="64"/>
      <c r="M53" s="78">
        <f>IF(ISNA(VLOOKUP($B53,Atelier4!$B:$P,M$1,0)),0,VLOOKUP($B53,Atelier4!$B:$P,M$1,FALSE))</f>
        <v>0</v>
      </c>
      <c r="N53" s="69" t="s">
        <v>251</v>
      </c>
      <c r="O53" s="78">
        <f>IF(ISNA(VLOOKUP($B53,Atelier5!$B:$Z,O$1,0)),0,VLOOKUP($B53,Atelier5!$B:$Z,O$1,FALSE))</f>
        <v>0</v>
      </c>
      <c r="P53" s="64"/>
      <c r="Q53" s="78">
        <f>IF(ISNA(VLOOKUP($B53,Atelier6!$B:$Z,Q$1,0)),0,VLOOKUP($B53,Atelier6!$B:$Z,Q$1,FALSE))</f>
        <v>0</v>
      </c>
      <c r="R53" s="64"/>
      <c r="S53" s="78"/>
    </row>
    <row r="54" spans="1:19" ht="28.5" hidden="1" x14ac:dyDescent="0.45">
      <c r="A54" s="16" t="s">
        <v>115</v>
      </c>
      <c r="B54" s="16" t="str">
        <f>Tableau120[[#This Row],[Noms ]]&amp;", "&amp;Tableau120[[#This Row],[Prénom ]]</f>
        <v>St-Gelais, Claude</v>
      </c>
      <c r="C54" s="1" t="s">
        <v>126</v>
      </c>
      <c r="D54" s="1" t="s">
        <v>127</v>
      </c>
      <c r="E54" s="15"/>
      <c r="F54" s="69" t="s">
        <v>251</v>
      </c>
      <c r="G54" s="78">
        <f>IF(ISNA(VLOOKUP($B54,Atelier1!$B:$Z,G$1,0)),0,VLOOKUP($B54,Atelier1!$B:$Z,G$1,FALSE))</f>
        <v>0</v>
      </c>
      <c r="H54" s="64"/>
      <c r="I54" s="78">
        <f>IF(ISNA(VLOOKUP($B54,Atelier2!$C:$Q,I$1,0)),0,VLOOKUP($B54,Atelier2!$C:$Q,I$1,FALSE))</f>
        <v>0</v>
      </c>
      <c r="J54" s="64"/>
      <c r="K54" s="78">
        <f>IF(ISNA(VLOOKUP($B54,Atelier3!$B:$P,K$1,0)),0,VLOOKUP($B54,Atelier3!$B:$P,K$1,FALSE))</f>
        <v>0</v>
      </c>
      <c r="L54" s="64"/>
      <c r="M54" s="78">
        <f>IF(ISNA(VLOOKUP($B54,Atelier4!$B:$P,M$1,0)),0,VLOOKUP($B54,Atelier4!$B:$P,M$1,FALSE))</f>
        <v>0</v>
      </c>
      <c r="N54" s="69"/>
      <c r="O54" s="78">
        <f>IF(ISNA(VLOOKUP($B54,Atelier5!$B:$Z,O$1,0)),0,VLOOKUP($B54,Atelier5!$B:$Z,O$1,FALSE))</f>
        <v>0</v>
      </c>
      <c r="P54" s="64"/>
      <c r="Q54" s="78">
        <f>IF(ISNA(VLOOKUP($B54,Atelier6!$B:$Z,Q$1,0)),0,VLOOKUP($B54,Atelier6!$B:$Z,Q$1,FALSE))</f>
        <v>0</v>
      </c>
      <c r="R54" s="64"/>
      <c r="S54" s="78"/>
    </row>
    <row r="55" spans="1:19" ht="28.5" hidden="1" x14ac:dyDescent="0.45">
      <c r="A55" s="16" t="s">
        <v>115</v>
      </c>
      <c r="B55" s="16" t="str">
        <f>Tableau120[[#This Row],[Noms ]]&amp;", "&amp;Tableau120[[#This Row],[Prénom ]]</f>
        <v>Tremblay, Guylaine</v>
      </c>
      <c r="C55" s="1" t="s">
        <v>119</v>
      </c>
      <c r="D55" s="1" t="s">
        <v>120</v>
      </c>
      <c r="E55" s="15"/>
      <c r="F55" s="69"/>
      <c r="G55" s="78">
        <f>IF(ISNA(VLOOKUP($B55,Atelier1!$B:$Z,G$1,0)),0,VLOOKUP($B55,Atelier1!$B:$Z,G$1,FALSE))</f>
        <v>0</v>
      </c>
      <c r="H55" s="64"/>
      <c r="I55" s="78">
        <f>IF(ISNA(VLOOKUP($B55,Atelier2!$C:$Q,I$1,0)),0,VLOOKUP($B55,Atelier2!$C:$Q,I$1,FALSE))</f>
        <v>0</v>
      </c>
      <c r="J55" s="64"/>
      <c r="K55" s="78">
        <f>IF(ISNA(VLOOKUP($B55,Atelier3!$B:$P,K$1,0)),0,VLOOKUP($B55,Atelier3!$B:$P,K$1,FALSE))</f>
        <v>0</v>
      </c>
      <c r="L55" s="64"/>
      <c r="M55" s="78">
        <f>IF(ISNA(VLOOKUP($B55,Atelier4!$B:$P,M$1,0)),0,VLOOKUP($B55,Atelier4!$B:$P,M$1,FALSE))</f>
        <v>0</v>
      </c>
      <c r="N55" s="69" t="s">
        <v>251</v>
      </c>
      <c r="O55" s="78">
        <f>IF(ISNA(VLOOKUP($B55,Atelier5!$B:$Z,O$1,0)),0,VLOOKUP($B55,Atelier5!$B:$Z,O$1,FALSE))</f>
        <v>0</v>
      </c>
      <c r="P55" s="64"/>
      <c r="Q55" s="78">
        <f>IF(ISNA(VLOOKUP($B55,Atelier6!$B:$Z,Q$1,0)),0,VLOOKUP($B55,Atelier6!$B:$Z,Q$1,FALSE))</f>
        <v>0</v>
      </c>
      <c r="R55" s="64"/>
      <c r="S55" s="78"/>
    </row>
    <row r="56" spans="1:19" hidden="1" x14ac:dyDescent="0.45">
      <c r="A56" s="3" t="s">
        <v>70</v>
      </c>
      <c r="B56" s="3" t="str">
        <f>Tableau120[[#This Row],[Noms ]]&amp;", "&amp;Tableau120[[#This Row],[Prénom ]]</f>
        <v>Aubert, Pierre</v>
      </c>
      <c r="C56" s="1" t="s">
        <v>77</v>
      </c>
      <c r="D56" s="1" t="s">
        <v>78</v>
      </c>
      <c r="E56" s="15"/>
      <c r="F56" s="69"/>
      <c r="G56" s="78">
        <f>IF(ISNA(VLOOKUP($B56,Atelier1!$B:$Z,G$1,0)),0,VLOOKUP($B56,Atelier1!$B:$Z,G$1,FALSE))</f>
        <v>0</v>
      </c>
      <c r="H56" s="64"/>
      <c r="I56" s="78">
        <f>IF(ISNA(VLOOKUP($B56,Atelier2!$C:$Q,I$1,0)),0,VLOOKUP($B56,Atelier2!$C:$Q,I$1,FALSE))</f>
        <v>0</v>
      </c>
      <c r="J56" s="64" t="s">
        <v>251</v>
      </c>
      <c r="K56" s="78">
        <f>IF(ISNA(VLOOKUP($B56,Atelier3!$B:$P,K$1,0)),0,VLOOKUP($B56,Atelier3!$B:$P,K$1,FALSE))</f>
        <v>0</v>
      </c>
      <c r="L56" s="64"/>
      <c r="M56" s="78">
        <f>IF(ISNA(VLOOKUP($B56,Atelier4!$B:$P,M$1,0)),0,VLOOKUP($B56,Atelier4!$B:$P,M$1,FALSE))</f>
        <v>0</v>
      </c>
      <c r="N56" s="69"/>
      <c r="O56" s="78">
        <f>IF(ISNA(VLOOKUP($B56,Atelier5!$B:$Z,O$1,0)),0,VLOOKUP($B56,Atelier5!$B:$Z,O$1,FALSE))</f>
        <v>0</v>
      </c>
      <c r="P56" s="64"/>
      <c r="Q56" s="78">
        <f>IF(ISNA(VLOOKUP($B56,Atelier6!$B:$Z,Q$1,0)),0,VLOOKUP($B56,Atelier6!$B:$Z,Q$1,FALSE))</f>
        <v>0</v>
      </c>
      <c r="R56" s="64"/>
      <c r="S56" s="78"/>
    </row>
    <row r="57" spans="1:19" hidden="1" x14ac:dyDescent="0.45">
      <c r="A57" s="10" t="s">
        <v>70</v>
      </c>
      <c r="B57" s="10" t="str">
        <f>Tableau120[[#This Row],[Noms ]]&amp;", "&amp;Tableau120[[#This Row],[Prénom ]]</f>
        <v>Gauthier, Joëlle</v>
      </c>
      <c r="C57" s="11" t="s">
        <v>8</v>
      </c>
      <c r="D57" s="11" t="s">
        <v>73</v>
      </c>
      <c r="E57" s="38">
        <v>1</v>
      </c>
      <c r="F57" s="69"/>
      <c r="G57" s="78">
        <f>IF(ISNA(VLOOKUP($B57,Atelier1!$B:$Z,G$1,0)),0,VLOOKUP($B57,Atelier1!$B:$Z,G$1,FALSE))</f>
        <v>0</v>
      </c>
      <c r="H57" s="64"/>
      <c r="I57" s="78">
        <f>IF(ISNA(VLOOKUP($B57,Atelier2!$C:$Q,I$1,0)),0,VLOOKUP($B57,Atelier2!$C:$Q,I$1,FALSE))</f>
        <v>0</v>
      </c>
      <c r="J57" s="64"/>
      <c r="K57" s="78">
        <f>IF(ISNA(VLOOKUP($B57,Atelier3!$B:$P,K$1,0)),0,VLOOKUP($B57,Atelier3!$B:$P,K$1,FALSE))</f>
        <v>0</v>
      </c>
      <c r="L57" s="64"/>
      <c r="M57" s="78">
        <f>IF(ISNA(VLOOKUP($B57,Atelier4!$B:$P,M$1,0)),0,VLOOKUP($B57,Atelier4!$B:$P,M$1,FALSE))</f>
        <v>0</v>
      </c>
      <c r="N57" s="69"/>
      <c r="O57" s="78">
        <f>IF(ISNA(VLOOKUP($B57,Atelier5!$B:$Z,O$1,0)),0,VLOOKUP($B57,Atelier5!$B:$Z,O$1,FALSE))</f>
        <v>0</v>
      </c>
      <c r="P57" s="65" t="s">
        <v>74</v>
      </c>
      <c r="Q57" s="78">
        <f>IF(ISNA(VLOOKUP($B57,Atelier6!$B:$Z,Q$1,0)),0,VLOOKUP($B57,Atelier6!$B:$Z,Q$1,FALSE))</f>
        <v>0</v>
      </c>
      <c r="R57" s="64"/>
      <c r="S57" s="78"/>
    </row>
    <row r="58" spans="1:19" x14ac:dyDescent="0.45">
      <c r="A58" s="3" t="s">
        <v>70</v>
      </c>
      <c r="B58" s="3" t="str">
        <f>Tableau120[[#This Row],[Noms ]]&amp;", "&amp;Tableau120[[#This Row],[Prénom ]]</f>
        <v>Labonté, Marie-Noëlle</v>
      </c>
      <c r="C58" s="1" t="s">
        <v>75</v>
      </c>
      <c r="D58" s="1" t="s">
        <v>76</v>
      </c>
      <c r="E58" s="39"/>
      <c r="F58" s="69"/>
      <c r="G58" s="78">
        <f>IF(ISNA(VLOOKUP($B58,Atelier1!$B:$Z,G$1,0)),0,VLOOKUP($B58,Atelier1!$B:$Z,G$1,FALSE))</f>
        <v>0</v>
      </c>
      <c r="H58" s="64"/>
      <c r="I58" s="78">
        <f>IF(ISNA(VLOOKUP($B58,Atelier2!$C:$Q,I$1,0)),0,VLOOKUP($B58,Atelier2!$C:$Q,I$1,FALSE))</f>
        <v>0</v>
      </c>
      <c r="J58" s="64"/>
      <c r="K58" s="78">
        <f>IF(ISNA(VLOOKUP($B58,Atelier3!$B:$P,K$1,0)),0,VLOOKUP($B58,Atelier3!$B:$P,K$1,FALSE))</f>
        <v>0</v>
      </c>
      <c r="L58" s="64"/>
      <c r="M58" s="78">
        <f>IF(ISNA(VLOOKUP($B58,Atelier4!$B:$P,M$1,0)),0,VLOOKUP($B58,Atelier4!$B:$P,M$1,FALSE))</f>
        <v>0</v>
      </c>
      <c r="N58" s="69"/>
      <c r="O58" s="78">
        <f>IF(ISNA(VLOOKUP($B58,Atelier5!$B:$Z,O$1,0)),0,VLOOKUP($B58,Atelier5!$B:$Z,O$1,FALSE))</f>
        <v>0</v>
      </c>
      <c r="P58" s="64"/>
      <c r="Q58" s="78">
        <f>IF(ISNA(VLOOKUP($B58,Atelier6!$B:$Z,Q$1,0)),0,VLOOKUP($B58,Atelier6!$B:$Z,Q$1,FALSE))</f>
        <v>0</v>
      </c>
      <c r="R58" s="64" t="s">
        <v>251</v>
      </c>
      <c r="S58" s="78"/>
    </row>
    <row r="59" spans="1:19" hidden="1" x14ac:dyDescent="0.45">
      <c r="A59" s="3" t="s">
        <v>70</v>
      </c>
      <c r="B59" s="3" t="str">
        <f>Tableau120[[#This Row],[Noms ]]&amp;", "&amp;Tableau120[[#This Row],[Prénom ]]</f>
        <v>Villeneuve, Jean-Martin</v>
      </c>
      <c r="C59" s="1" t="s">
        <v>71</v>
      </c>
      <c r="D59" s="1" t="s">
        <v>72</v>
      </c>
      <c r="E59" s="15"/>
      <c r="F59" s="69"/>
      <c r="G59" s="78">
        <f>IF(ISNA(VLOOKUP($B59,Atelier1!$B:$Z,G$1,0)),0,VLOOKUP($B59,Atelier1!$B:$Z,G$1,FALSE))</f>
        <v>0</v>
      </c>
      <c r="H59" s="64"/>
      <c r="I59" s="78">
        <f>IF(ISNA(VLOOKUP($B59,Atelier2!$C:$Q,I$1,0)),0,VLOOKUP($B59,Atelier2!$C:$Q,I$1,FALSE))</f>
        <v>0</v>
      </c>
      <c r="J59" s="64"/>
      <c r="K59" s="78">
        <f>IF(ISNA(VLOOKUP($B59,Atelier3!$B:$P,K$1,0)),0,VLOOKUP($B59,Atelier3!$B:$P,K$1,FALSE))</f>
        <v>0</v>
      </c>
      <c r="L59" s="64"/>
      <c r="M59" s="78">
        <f>IF(ISNA(VLOOKUP($B59,Atelier4!$B:$P,M$1,0)),0,VLOOKUP($B59,Atelier4!$B:$P,M$1,FALSE))</f>
        <v>0</v>
      </c>
      <c r="N59" s="69" t="s">
        <v>251</v>
      </c>
      <c r="O59" s="78">
        <f>IF(ISNA(VLOOKUP($B59,Atelier5!$B:$Z,O$1,0)),0,VLOOKUP($B59,Atelier5!$B:$Z,O$1,FALSE))</f>
        <v>0</v>
      </c>
      <c r="P59" s="64"/>
      <c r="Q59" s="78">
        <f>IF(ISNA(VLOOKUP($B59,Atelier6!$B:$Z,Q$1,0)),0,VLOOKUP($B59,Atelier6!$B:$Z,Q$1,FALSE))</f>
        <v>0</v>
      </c>
      <c r="R59" s="64"/>
      <c r="S59" s="78"/>
    </row>
    <row r="60" spans="1:19" hidden="1" x14ac:dyDescent="0.45">
      <c r="A60" s="3" t="s">
        <v>130</v>
      </c>
      <c r="B60" s="3" t="str">
        <f>Tableau120[[#This Row],[Noms ]]&amp;", "&amp;Tableau120[[#This Row],[Prénom ]]</f>
        <v>Chamberland, Annabelle</v>
      </c>
      <c r="C60" s="1" t="s">
        <v>133</v>
      </c>
      <c r="D60" s="1" t="s">
        <v>134</v>
      </c>
      <c r="E60" s="15"/>
      <c r="F60" s="69"/>
      <c r="G60" s="78">
        <f>IF(ISNA(VLOOKUP($B60,Atelier1!$B:$Z,G$1,0)),0,VLOOKUP($B60,Atelier1!$B:$Z,G$1,FALSE))</f>
        <v>0</v>
      </c>
      <c r="H60" s="64" t="s">
        <v>251</v>
      </c>
      <c r="I60" s="78" t="str">
        <f>IF(ISNA(VLOOKUP($B60,Atelier2!$C:$Q,I$1,0)),0,VLOOKUP($B60,Atelier2!$C:$Q,I$1,FALSE))</f>
        <v>annabellec@telus.net</v>
      </c>
      <c r="J60" s="64"/>
      <c r="K60" s="78">
        <f>IF(ISNA(VLOOKUP($B60,Atelier3!$B:$P,K$1,0)),0,VLOOKUP($B60,Atelier3!$B:$P,K$1,FALSE))</f>
        <v>0</v>
      </c>
      <c r="L60" s="64"/>
      <c r="M60" s="78">
        <f>IF(ISNA(VLOOKUP($B60,Atelier4!$B:$P,M$1,0)),0,VLOOKUP($B60,Atelier4!$B:$P,M$1,FALSE))</f>
        <v>0</v>
      </c>
      <c r="N60" s="69"/>
      <c r="O60" s="78">
        <f>IF(ISNA(VLOOKUP($B60,Atelier5!$B:$Z,O$1,0)),0,VLOOKUP($B60,Atelier5!$B:$Z,O$1,FALSE))</f>
        <v>0</v>
      </c>
      <c r="P60" s="64"/>
      <c r="Q60" s="78">
        <f>IF(ISNA(VLOOKUP($B60,Atelier6!$B:$Z,Q$1,0)),0,VLOOKUP($B60,Atelier6!$B:$Z,Q$1,FALSE))</f>
        <v>0</v>
      </c>
      <c r="R60" s="64"/>
      <c r="S60" s="78"/>
    </row>
    <row r="61" spans="1:19" hidden="1" x14ac:dyDescent="0.45">
      <c r="A61" s="3" t="s">
        <v>130</v>
      </c>
      <c r="B61" s="3" t="str">
        <f>Tableau120[[#This Row],[Noms ]]&amp;", "&amp;Tableau120[[#This Row],[Prénom ]]</f>
        <v>Collin, Nathalie</v>
      </c>
      <c r="C61" s="1" t="s">
        <v>135</v>
      </c>
      <c r="D61" s="1" t="s">
        <v>136</v>
      </c>
      <c r="E61" s="15"/>
      <c r="F61" s="69" t="s">
        <v>251</v>
      </c>
      <c r="G61" s="78">
        <f>IF(ISNA(VLOOKUP($B61,Atelier1!$B:$Z,G$1,0)),0,VLOOKUP($B61,Atelier1!$B:$Z,G$1,FALSE))</f>
        <v>0</v>
      </c>
      <c r="H61" s="64"/>
      <c r="I61" s="78">
        <f>IF(ISNA(VLOOKUP($B61,Atelier2!$C:$Q,I$1,0)),0,VLOOKUP($B61,Atelier2!$C:$Q,I$1,FALSE))</f>
        <v>0</v>
      </c>
      <c r="J61" s="64"/>
      <c r="K61" s="78">
        <f>IF(ISNA(VLOOKUP($B61,Atelier3!$B:$P,K$1,0)),0,VLOOKUP($B61,Atelier3!$B:$P,K$1,FALSE))</f>
        <v>0</v>
      </c>
      <c r="L61" s="64"/>
      <c r="M61" s="78">
        <f>IF(ISNA(VLOOKUP($B61,Atelier4!$B:$P,M$1,0)),0,VLOOKUP($B61,Atelier4!$B:$P,M$1,FALSE))</f>
        <v>0</v>
      </c>
      <c r="N61" s="69"/>
      <c r="O61" s="78">
        <f>IF(ISNA(VLOOKUP($B61,Atelier5!$B:$Z,O$1,0)),0,VLOOKUP($B61,Atelier5!$B:$Z,O$1,FALSE))</f>
        <v>0</v>
      </c>
      <c r="P61" s="64"/>
      <c r="Q61" s="78">
        <f>IF(ISNA(VLOOKUP($B61,Atelier6!$B:$Z,Q$1,0)),0,VLOOKUP($B61,Atelier6!$B:$Z,Q$1,FALSE))</f>
        <v>0</v>
      </c>
      <c r="R61" s="64"/>
      <c r="S61" s="78"/>
    </row>
    <row r="62" spans="1:19" hidden="1" x14ac:dyDescent="0.45">
      <c r="A62" s="3" t="s">
        <v>130</v>
      </c>
      <c r="B62" s="3" t="str">
        <f>Tableau120[[#This Row],[Noms ]]&amp;", "&amp;Tableau120[[#This Row],[Prénom ]]</f>
        <v>Coulombe, Marie-France</v>
      </c>
      <c r="C62" s="1" t="s">
        <v>140</v>
      </c>
      <c r="D62" s="1" t="s">
        <v>141</v>
      </c>
      <c r="E62" s="15"/>
      <c r="F62" s="69"/>
      <c r="G62" s="78">
        <f>IF(ISNA(VLOOKUP($B62,Atelier1!$B:$Z,G$1,0)),0,VLOOKUP($B62,Atelier1!$B:$Z,G$1,FALSE))</f>
        <v>0</v>
      </c>
      <c r="H62" s="64"/>
      <c r="I62" s="78">
        <f>IF(ISNA(VLOOKUP($B62,Atelier2!$C:$Q,I$1,0)),0,VLOOKUP($B62,Atelier2!$C:$Q,I$1,FALSE))</f>
        <v>0</v>
      </c>
      <c r="J62" s="64"/>
      <c r="K62" s="78">
        <f>IF(ISNA(VLOOKUP($B62,Atelier3!$B:$P,K$1,0)),0,VLOOKUP($B62,Atelier3!$B:$P,K$1,FALSE))</f>
        <v>0</v>
      </c>
      <c r="L62" s="64"/>
      <c r="M62" s="78">
        <f>IF(ISNA(VLOOKUP($B62,Atelier4!$B:$P,M$1,0)),0,VLOOKUP($B62,Atelier4!$B:$P,M$1,FALSE))</f>
        <v>0</v>
      </c>
      <c r="N62" s="69"/>
      <c r="O62" s="78">
        <f>IF(ISNA(VLOOKUP($B62,Atelier5!$B:$Z,O$1,0)),0,VLOOKUP($B62,Atelier5!$B:$Z,O$1,FALSE))</f>
        <v>0</v>
      </c>
      <c r="P62" s="64" t="s">
        <v>251</v>
      </c>
      <c r="Q62" s="78">
        <f>IF(ISNA(VLOOKUP($B62,Atelier6!$B:$Z,Q$1,0)),0,VLOOKUP($B62,Atelier6!$B:$Z,Q$1,FALSE))</f>
        <v>0</v>
      </c>
      <c r="R62" s="64"/>
      <c r="S62" s="78"/>
    </row>
    <row r="63" spans="1:19" hidden="1" x14ac:dyDescent="0.45">
      <c r="A63" s="3" t="s">
        <v>130</v>
      </c>
      <c r="B63" s="3" t="str">
        <f>Tableau120[[#This Row],[Noms ]]&amp;", "&amp;Tableau120[[#This Row],[Prénom ]]</f>
        <v>Fournier, Lyne</v>
      </c>
      <c r="C63" s="1" t="s">
        <v>54</v>
      </c>
      <c r="D63" s="1" t="s">
        <v>139</v>
      </c>
      <c r="E63" s="15"/>
      <c r="F63" s="69"/>
      <c r="G63" s="78">
        <f>IF(ISNA(VLOOKUP($B63,Atelier1!$B:$Z,G$1,0)),0,VLOOKUP($B63,Atelier1!$B:$Z,G$1,FALSE))</f>
        <v>0</v>
      </c>
      <c r="H63" s="64"/>
      <c r="I63" s="78">
        <f>IF(ISNA(VLOOKUP($B63,Atelier2!$C:$Q,I$1,0)),0,VLOOKUP($B63,Atelier2!$C:$Q,I$1,FALSE))</f>
        <v>0</v>
      </c>
      <c r="J63" s="64"/>
      <c r="K63" s="78">
        <f>IF(ISNA(VLOOKUP($B63,Atelier3!$B:$P,K$1,0)),0,VLOOKUP($B63,Atelier3!$B:$P,K$1,FALSE))</f>
        <v>0</v>
      </c>
      <c r="L63" s="64" t="s">
        <v>251</v>
      </c>
      <c r="M63" s="78">
        <f>IF(ISNA(VLOOKUP($B63,Atelier4!$B:$P,M$1,0)),0,VLOOKUP($B63,Atelier4!$B:$P,M$1,FALSE))</f>
        <v>0</v>
      </c>
      <c r="N63" s="69"/>
      <c r="O63" s="78">
        <f>IF(ISNA(VLOOKUP($B63,Atelier5!$B:$Z,O$1,0)),0,VLOOKUP($B63,Atelier5!$B:$Z,O$1,FALSE))</f>
        <v>0</v>
      </c>
      <c r="P63" s="64"/>
      <c r="Q63" s="78">
        <f>IF(ISNA(VLOOKUP($B63,Atelier6!$B:$Z,Q$1,0)),0,VLOOKUP($B63,Atelier6!$B:$Z,Q$1,FALSE))</f>
        <v>0</v>
      </c>
      <c r="R63" s="64"/>
      <c r="S63" s="78"/>
    </row>
    <row r="64" spans="1:19" hidden="1" x14ac:dyDescent="0.45">
      <c r="A64" s="3" t="s">
        <v>130</v>
      </c>
      <c r="B64" s="3" t="str">
        <f>Tableau120[[#This Row],[Noms ]]&amp;", "&amp;Tableau120[[#This Row],[Prénom ]]</f>
        <v>Hudon , Steeve</v>
      </c>
      <c r="C64" s="1" t="s">
        <v>131</v>
      </c>
      <c r="D64" s="1" t="s">
        <v>132</v>
      </c>
      <c r="E64" s="15"/>
      <c r="F64" s="69"/>
      <c r="G64" s="78">
        <f>IF(ISNA(VLOOKUP($B64,Atelier1!$B:$Z,G$1,0)),0,VLOOKUP($B64,Atelier1!$B:$Z,G$1,FALSE))</f>
        <v>0</v>
      </c>
      <c r="H64" s="64"/>
      <c r="I64" s="78">
        <f>IF(ISNA(VLOOKUP($B64,Atelier2!$C:$Q,I$1,0)),0,VLOOKUP($B64,Atelier2!$C:$Q,I$1,FALSE))</f>
        <v>0</v>
      </c>
      <c r="J64" s="64"/>
      <c r="K64" s="78">
        <f>IF(ISNA(VLOOKUP($B64,Atelier3!$B:$P,K$1,0)),0,VLOOKUP($B64,Atelier3!$B:$P,K$1,FALSE))</f>
        <v>0</v>
      </c>
      <c r="L64" s="64"/>
      <c r="M64" s="78">
        <f>IF(ISNA(VLOOKUP($B64,Atelier4!$B:$P,M$1,0)),0,VLOOKUP($B64,Atelier4!$B:$P,M$1,FALSE))</f>
        <v>0</v>
      </c>
      <c r="N64" s="69"/>
      <c r="O64" s="78">
        <f>IF(ISNA(VLOOKUP($B64,Atelier5!$B:$Z,O$1,0)),0,VLOOKUP($B64,Atelier5!$B:$Z,O$1,FALSE))</f>
        <v>0</v>
      </c>
      <c r="P64" s="64" t="s">
        <v>251</v>
      </c>
      <c r="Q64" s="78">
        <f>IF(ISNA(VLOOKUP($B64,Atelier6!$B:$Z,Q$1,0)),0,VLOOKUP($B64,Atelier6!$B:$Z,Q$1,FALSE))</f>
        <v>0</v>
      </c>
      <c r="R64" s="64"/>
      <c r="S64" s="78"/>
    </row>
    <row r="65" spans="1:19" hidden="1" x14ac:dyDescent="0.45">
      <c r="A65" s="3" t="s">
        <v>130</v>
      </c>
      <c r="B65" s="3" t="str">
        <f>Tableau120[[#This Row],[Noms ]]&amp;", "&amp;Tableau120[[#This Row],[Prénom ]]</f>
        <v>Lefrançois, Yves</v>
      </c>
      <c r="C65" s="1" t="s">
        <v>142</v>
      </c>
      <c r="D65" s="1" t="s">
        <v>143</v>
      </c>
      <c r="E65" s="15"/>
      <c r="F65" s="69"/>
      <c r="G65" s="78">
        <f>IF(ISNA(VLOOKUP($B65,Atelier1!$B:$Z,G$1,0)),0,VLOOKUP($B65,Atelier1!$B:$Z,G$1,FALSE))</f>
        <v>0</v>
      </c>
      <c r="H65" s="64"/>
      <c r="I65" s="78">
        <f>IF(ISNA(VLOOKUP($B65,Atelier2!$C:$Q,I$1,0)),0,VLOOKUP($B65,Atelier2!$C:$Q,I$1,FALSE))</f>
        <v>0</v>
      </c>
      <c r="J65" s="64"/>
      <c r="K65" s="78">
        <f>IF(ISNA(VLOOKUP($B65,Atelier3!$B:$P,K$1,0)),0,VLOOKUP($B65,Atelier3!$B:$P,K$1,FALSE))</f>
        <v>0</v>
      </c>
      <c r="L65" s="64"/>
      <c r="M65" s="78">
        <f>IF(ISNA(VLOOKUP($B65,Atelier4!$B:$P,M$1,0)),0,VLOOKUP($B65,Atelier4!$B:$P,M$1,FALSE))</f>
        <v>0</v>
      </c>
      <c r="N65" s="69" t="s">
        <v>251</v>
      </c>
      <c r="O65" s="78">
        <f>IF(ISNA(VLOOKUP($B65,Atelier5!$B:$Z,O$1,0)),0,VLOOKUP($B65,Atelier5!$B:$Z,O$1,FALSE))</f>
        <v>0</v>
      </c>
      <c r="P65" s="64"/>
      <c r="Q65" s="78">
        <f>IF(ISNA(VLOOKUP($B65,Atelier6!$B:$Z,Q$1,0)),0,VLOOKUP($B65,Atelier6!$B:$Z,Q$1,FALSE))</f>
        <v>0</v>
      </c>
      <c r="R65" s="64"/>
      <c r="S65" s="78"/>
    </row>
    <row r="66" spans="1:19" hidden="1" x14ac:dyDescent="0.45">
      <c r="A66" s="3" t="s">
        <v>130</v>
      </c>
      <c r="B66" s="3" t="str">
        <f>Tableau120[[#This Row],[Noms ]]&amp;", "&amp;Tableau120[[#This Row],[Prénom ]]</f>
        <v>Tanguay, Gervais</v>
      </c>
      <c r="C66" s="1" t="s">
        <v>137</v>
      </c>
      <c r="D66" s="1" t="s">
        <v>109</v>
      </c>
      <c r="E66" s="15"/>
      <c r="F66" s="69"/>
      <c r="G66" s="78">
        <f>IF(ISNA(VLOOKUP($B66,Atelier1!$B:$Z,G$1,0)),0,VLOOKUP($B66,Atelier1!$B:$Z,G$1,FALSE))</f>
        <v>0</v>
      </c>
      <c r="H66" s="64"/>
      <c r="I66" s="78">
        <f>IF(ISNA(VLOOKUP($B66,Atelier2!$C:$Q,I$1,0)),0,VLOOKUP($B66,Atelier2!$C:$Q,I$1,FALSE))</f>
        <v>0</v>
      </c>
      <c r="J66" s="64"/>
      <c r="K66" s="78">
        <f>IF(ISNA(VLOOKUP($B66,Atelier3!$B:$P,K$1,0)),0,VLOOKUP($B66,Atelier3!$B:$P,K$1,FALSE))</f>
        <v>0</v>
      </c>
      <c r="L66" s="64"/>
      <c r="M66" s="78">
        <f>IF(ISNA(VLOOKUP($B66,Atelier4!$B:$P,M$1,0)),0,VLOOKUP($B66,Atelier4!$B:$P,M$1,FALSE))</f>
        <v>0</v>
      </c>
      <c r="N66" s="69" t="s">
        <v>251</v>
      </c>
      <c r="O66" s="78">
        <f>IF(ISNA(VLOOKUP($B66,Atelier5!$B:$Z,O$1,0)),0,VLOOKUP($B66,Atelier5!$B:$Z,O$1,FALSE))</f>
        <v>0</v>
      </c>
      <c r="P66" s="64"/>
      <c r="Q66" s="78">
        <f>IF(ISNA(VLOOKUP($B66,Atelier6!$B:$Z,Q$1,0)),0,VLOOKUP($B66,Atelier6!$B:$Z,Q$1,FALSE))</f>
        <v>0</v>
      </c>
      <c r="R66" s="64"/>
      <c r="S66" s="78"/>
    </row>
    <row r="67" spans="1:19" hidden="1" x14ac:dyDescent="0.45">
      <c r="A67" s="3" t="s">
        <v>130</v>
      </c>
      <c r="B67" s="3" t="str">
        <f>Tableau120[[#This Row],[Noms ]]&amp;", "&amp;Tableau120[[#This Row],[Prénom ]]</f>
        <v>Tremblay, Réjeanne</v>
      </c>
      <c r="C67" s="1" t="s">
        <v>119</v>
      </c>
      <c r="D67" s="1" t="s">
        <v>138</v>
      </c>
      <c r="E67" s="15"/>
      <c r="F67" s="69"/>
      <c r="G67" s="78">
        <f>IF(ISNA(VLOOKUP($B67,Atelier1!$B:$Z,G$1,0)),0,VLOOKUP($B67,Atelier1!$B:$Z,G$1,FALSE))</f>
        <v>0</v>
      </c>
      <c r="H67" s="64"/>
      <c r="I67" s="78">
        <f>IF(ISNA(VLOOKUP($B67,Atelier2!$C:$Q,I$1,0)),0,VLOOKUP($B67,Atelier2!$C:$Q,I$1,FALSE))</f>
        <v>0</v>
      </c>
      <c r="J67" s="64"/>
      <c r="K67" s="78">
        <f>IF(ISNA(VLOOKUP($B67,Atelier3!$B:$P,K$1,0)),0,VLOOKUP($B67,Atelier3!$B:$P,K$1,FALSE))</f>
        <v>0</v>
      </c>
      <c r="L67" s="64" t="s">
        <v>251</v>
      </c>
      <c r="M67" s="78">
        <f>IF(ISNA(VLOOKUP($B67,Atelier4!$B:$P,M$1,0)),0,VLOOKUP($B67,Atelier4!$B:$P,M$1,FALSE))</f>
        <v>0</v>
      </c>
      <c r="N67" s="69"/>
      <c r="O67" s="78">
        <f>IF(ISNA(VLOOKUP($B67,Atelier5!$B:$Z,O$1,0)),0,VLOOKUP($B67,Atelier5!$B:$Z,O$1,FALSE))</f>
        <v>0</v>
      </c>
      <c r="P67" s="64"/>
      <c r="Q67" s="78">
        <f>IF(ISNA(VLOOKUP($B67,Atelier6!$B:$Z,Q$1,0)),0,VLOOKUP($B67,Atelier6!$B:$Z,Q$1,FALSE))</f>
        <v>0</v>
      </c>
      <c r="R67" s="64"/>
      <c r="S67" s="78"/>
    </row>
    <row r="68" spans="1:19" hidden="1" x14ac:dyDescent="0.45">
      <c r="A68" s="3" t="s">
        <v>185</v>
      </c>
      <c r="B68" s="3" t="str">
        <f>Tableau120[[#This Row],[Noms ]]&amp;", "&amp;Tableau120[[#This Row],[Prénom ]]</f>
        <v>Dionne, Nicole</v>
      </c>
      <c r="C68" s="1" t="s">
        <v>190</v>
      </c>
      <c r="D68" s="1" t="s">
        <v>191</v>
      </c>
      <c r="E68" s="15"/>
      <c r="F68" s="69"/>
      <c r="G68" s="78">
        <f>IF(ISNA(VLOOKUP($B68,Atelier1!$B:$Z,G$1,0)),0,VLOOKUP($B68,Atelier1!$B:$Z,G$1,FALSE))</f>
        <v>0</v>
      </c>
      <c r="H68" s="64"/>
      <c r="I68" s="78">
        <f>IF(ISNA(VLOOKUP($B68,Atelier2!$C:$Q,I$1,0)),0,VLOOKUP($B68,Atelier2!$C:$Q,I$1,FALSE))</f>
        <v>0</v>
      </c>
      <c r="J68" s="64" t="s">
        <v>251</v>
      </c>
      <c r="K68" s="78">
        <f>IF(ISNA(VLOOKUP($B68,Atelier3!$B:$P,K$1,0)),0,VLOOKUP($B68,Atelier3!$B:$P,K$1,FALSE))</f>
        <v>0</v>
      </c>
      <c r="L68" s="64"/>
      <c r="M68" s="78">
        <f>IF(ISNA(VLOOKUP($B68,Atelier4!$B:$P,M$1,0)),0,VLOOKUP($B68,Atelier4!$B:$P,M$1,FALSE))</f>
        <v>0</v>
      </c>
      <c r="N68" s="69"/>
      <c r="O68" s="78">
        <f>IF(ISNA(VLOOKUP($B68,Atelier5!$B:$Z,O$1,0)),0,VLOOKUP($B68,Atelier5!$B:$Z,O$1,FALSE))</f>
        <v>0</v>
      </c>
      <c r="P68" s="64"/>
      <c r="Q68" s="78">
        <f>IF(ISNA(VLOOKUP($B68,Atelier6!$B:$Z,Q$1,0)),0,VLOOKUP($B68,Atelier6!$B:$Z,Q$1,FALSE))</f>
        <v>0</v>
      </c>
      <c r="R68" s="64"/>
      <c r="S68" s="78"/>
    </row>
    <row r="69" spans="1:19" hidden="1" x14ac:dyDescent="0.45">
      <c r="A69" s="3" t="s">
        <v>185</v>
      </c>
      <c r="B69" s="3" t="str">
        <f>Tableau120[[#This Row],[Noms ]]&amp;", "&amp;Tableau120[[#This Row],[Prénom ]]</f>
        <v>Dumais, Michel</v>
      </c>
      <c r="C69" s="1" t="s">
        <v>192</v>
      </c>
      <c r="D69" s="1" t="s">
        <v>27</v>
      </c>
      <c r="E69" s="15"/>
      <c r="F69" s="69"/>
      <c r="G69" s="78">
        <f>IF(ISNA(VLOOKUP($B69,Atelier1!$B:$Z,G$1,0)),0,VLOOKUP($B69,Atelier1!$B:$Z,G$1,FALSE))</f>
        <v>0</v>
      </c>
      <c r="H69" s="64"/>
      <c r="I69" s="78">
        <f>IF(ISNA(VLOOKUP($B69,Atelier2!$C:$Q,I$1,0)),0,VLOOKUP($B69,Atelier2!$C:$Q,I$1,FALSE))</f>
        <v>0</v>
      </c>
      <c r="J69" s="64"/>
      <c r="K69" s="78">
        <f>IF(ISNA(VLOOKUP($B69,Atelier3!$B:$P,K$1,0)),0,VLOOKUP($B69,Atelier3!$B:$P,K$1,FALSE))</f>
        <v>0</v>
      </c>
      <c r="L69" s="64"/>
      <c r="M69" s="78">
        <f>IF(ISNA(VLOOKUP($B69,Atelier4!$B:$P,M$1,0)),0,VLOOKUP($B69,Atelier4!$B:$P,M$1,FALSE))</f>
        <v>0</v>
      </c>
      <c r="N69" s="69" t="s">
        <v>251</v>
      </c>
      <c r="O69" s="78">
        <f>IF(ISNA(VLOOKUP($B69,Atelier5!$B:$Z,O$1,0)),0,VLOOKUP($B69,Atelier5!$B:$Z,O$1,FALSE))</f>
        <v>0</v>
      </c>
      <c r="P69" s="64"/>
      <c r="Q69" s="78">
        <f>IF(ISNA(VLOOKUP($B69,Atelier6!$B:$Z,Q$1,0)),0,VLOOKUP($B69,Atelier6!$B:$Z,Q$1,FALSE))</f>
        <v>0</v>
      </c>
      <c r="R69" s="64"/>
      <c r="S69" s="78"/>
    </row>
    <row r="70" spans="1:19" hidden="1" x14ac:dyDescent="0.45">
      <c r="A70" s="3" t="s">
        <v>185</v>
      </c>
      <c r="B70" s="3" t="str">
        <f>Tableau120[[#This Row],[Noms ]]&amp;", "&amp;Tableau120[[#This Row],[Prénom ]]</f>
        <v>Lévesque, Luce</v>
      </c>
      <c r="C70" s="1" t="s">
        <v>186</v>
      </c>
      <c r="D70" s="1" t="s">
        <v>187</v>
      </c>
      <c r="E70" s="15"/>
      <c r="F70" s="69"/>
      <c r="G70" s="78">
        <f>IF(ISNA(VLOOKUP($B70,Atelier1!$B:$Z,G$1,0)),0,VLOOKUP($B70,Atelier1!$B:$Z,G$1,FALSE))</f>
        <v>0</v>
      </c>
      <c r="H70" s="64"/>
      <c r="I70" s="78">
        <f>IF(ISNA(VLOOKUP($B70,Atelier2!$C:$Q,I$1,0)),0,VLOOKUP($B70,Atelier2!$C:$Q,I$1,FALSE))</f>
        <v>0</v>
      </c>
      <c r="J70" s="64"/>
      <c r="K70" s="78">
        <f>IF(ISNA(VLOOKUP($B70,Atelier3!$B:$P,K$1,0)),0,VLOOKUP($B70,Atelier3!$B:$P,K$1,FALSE))</f>
        <v>0</v>
      </c>
      <c r="L70" s="64"/>
      <c r="M70" s="78">
        <f>IF(ISNA(VLOOKUP($B70,Atelier4!$B:$P,M$1,0)),0,VLOOKUP($B70,Atelier4!$B:$P,M$1,FALSE))</f>
        <v>0</v>
      </c>
      <c r="N70" s="69"/>
      <c r="O70" s="78">
        <f>IF(ISNA(VLOOKUP($B70,Atelier5!$B:$Z,O$1,0)),0,VLOOKUP($B70,Atelier5!$B:$Z,O$1,FALSE))</f>
        <v>0</v>
      </c>
      <c r="P70" s="64" t="s">
        <v>251</v>
      </c>
      <c r="Q70" s="78">
        <f>IF(ISNA(VLOOKUP($B70,Atelier6!$B:$Z,Q$1,0)),0,VLOOKUP($B70,Atelier6!$B:$Z,Q$1,FALSE))</f>
        <v>0</v>
      </c>
      <c r="R70" s="64"/>
      <c r="S70" s="78"/>
    </row>
    <row r="71" spans="1:19" hidden="1" x14ac:dyDescent="0.45">
      <c r="A71" s="3" t="s">
        <v>185</v>
      </c>
      <c r="B71" s="3" t="str">
        <f>Tableau120[[#This Row],[Noms ]]&amp;", "&amp;Tableau120[[#This Row],[Prénom ]]</f>
        <v>Lévesque , Réal</v>
      </c>
      <c r="C71" s="1" t="s">
        <v>188</v>
      </c>
      <c r="D71" s="1" t="s">
        <v>189</v>
      </c>
      <c r="E71" s="15"/>
      <c r="F71" s="69"/>
      <c r="G71" s="78">
        <f>IF(ISNA(VLOOKUP($B71,Atelier1!$B:$Z,G$1,0)),0,VLOOKUP($B71,Atelier1!$B:$Z,G$1,FALSE))</f>
        <v>0</v>
      </c>
      <c r="H71" s="64" t="s">
        <v>251</v>
      </c>
      <c r="I71" s="78" t="str">
        <f>IF(ISNA(VLOOKUP($B71,Atelier2!$C:$Q,I$1,0)),0,VLOOKUP($B71,Atelier2!$C:$Q,I$1,FALSE))</f>
        <v>real.levesque@live.fr;</v>
      </c>
      <c r="J71" s="64"/>
      <c r="K71" s="78">
        <f>IF(ISNA(VLOOKUP($B71,Atelier3!$B:$P,K$1,0)),0,VLOOKUP($B71,Atelier3!$B:$P,K$1,FALSE))</f>
        <v>0</v>
      </c>
      <c r="L71" s="64"/>
      <c r="M71" s="78">
        <f>IF(ISNA(VLOOKUP($B71,Atelier4!$B:$P,M$1,0)),0,VLOOKUP($B71,Atelier4!$B:$P,M$1,FALSE))</f>
        <v>0</v>
      </c>
      <c r="N71" s="69"/>
      <c r="O71" s="78">
        <f>IF(ISNA(VLOOKUP($B71,Atelier5!$B:$Z,O$1,0)),0,VLOOKUP($B71,Atelier5!$B:$Z,O$1,FALSE))</f>
        <v>0</v>
      </c>
      <c r="P71" s="64"/>
      <c r="Q71" s="78">
        <f>IF(ISNA(VLOOKUP($B71,Atelier6!$B:$Z,Q$1,0)),0,VLOOKUP($B71,Atelier6!$B:$Z,Q$1,FALSE))</f>
        <v>0</v>
      </c>
      <c r="R71" s="64"/>
      <c r="S71" s="78"/>
    </row>
    <row r="72" spans="1:19" hidden="1" x14ac:dyDescent="0.45">
      <c r="A72" s="3" t="s">
        <v>185</v>
      </c>
      <c r="B72" s="3" t="str">
        <f>Tableau120[[#This Row],[Noms ]]&amp;", "&amp;Tableau120[[#This Row],[Prénom ]]</f>
        <v>Ouellet, Chantal</v>
      </c>
      <c r="C72" s="1" t="s">
        <v>83</v>
      </c>
      <c r="D72" s="1" t="s">
        <v>153</v>
      </c>
      <c r="E72" s="15"/>
      <c r="F72" s="69" t="s">
        <v>251</v>
      </c>
      <c r="G72" s="78">
        <f>IF(ISNA(VLOOKUP($B72,Atelier1!$B:$Z,G$1,0)),0,VLOOKUP($B72,Atelier1!$B:$Z,G$1,FALSE))</f>
        <v>0</v>
      </c>
      <c r="H72" s="64"/>
      <c r="I72" s="78">
        <f>IF(ISNA(VLOOKUP($B72,Atelier2!$C:$Q,I$1,0)),0,VLOOKUP($B72,Atelier2!$C:$Q,I$1,FALSE))</f>
        <v>0</v>
      </c>
      <c r="J72" s="64"/>
      <c r="K72" s="78">
        <f>IF(ISNA(VLOOKUP($B72,Atelier3!$B:$P,K$1,0)),0,VLOOKUP($B72,Atelier3!$B:$P,K$1,FALSE))</f>
        <v>0</v>
      </c>
      <c r="L72" s="64"/>
      <c r="M72" s="78">
        <f>IF(ISNA(VLOOKUP($B72,Atelier4!$B:$P,M$1,0)),0,VLOOKUP($B72,Atelier4!$B:$P,M$1,FALSE))</f>
        <v>0</v>
      </c>
      <c r="N72" s="69"/>
      <c r="O72" s="78">
        <f>IF(ISNA(VLOOKUP($B72,Atelier5!$B:$Z,O$1,0)),0,VLOOKUP($B72,Atelier5!$B:$Z,O$1,FALSE))</f>
        <v>0</v>
      </c>
      <c r="P72" s="64"/>
      <c r="Q72" s="78">
        <f>IF(ISNA(VLOOKUP($B72,Atelier6!$B:$Z,Q$1,0)),0,VLOOKUP($B72,Atelier6!$B:$Z,Q$1,FALSE))</f>
        <v>0</v>
      </c>
      <c r="R72" s="64"/>
      <c r="S72" s="78"/>
    </row>
    <row r="73" spans="1:19" hidden="1" x14ac:dyDescent="0.45">
      <c r="A73" s="3" t="s">
        <v>44</v>
      </c>
      <c r="B73" s="3" t="str">
        <f>Tableau120[[#This Row],[Noms ]]&amp;", "&amp;Tableau120[[#This Row],[Prénom ]]</f>
        <v>Boudreau, Roméo</v>
      </c>
      <c r="C73" s="1" t="s">
        <v>47</v>
      </c>
      <c r="D73" s="1" t="s">
        <v>48</v>
      </c>
      <c r="E73" s="15"/>
      <c r="F73" s="69" t="s">
        <v>251</v>
      </c>
      <c r="G73" s="78">
        <f>IF(ISNA(VLOOKUP($B73,Atelier1!$B:$Z,G$1,0)),0,VLOOKUP($B73,Atelier1!$B:$Z,G$1,FALSE))</f>
        <v>0</v>
      </c>
      <c r="H73" s="64"/>
      <c r="I73" s="78">
        <f>IF(ISNA(VLOOKUP($B73,Atelier2!$C:$Q,I$1,0)),0,VLOOKUP($B73,Atelier2!$C:$Q,I$1,FALSE))</f>
        <v>0</v>
      </c>
      <c r="J73" s="64"/>
      <c r="K73" s="78">
        <f>IF(ISNA(VLOOKUP($B73,Atelier3!$B:$P,K$1,0)),0,VLOOKUP($B73,Atelier3!$B:$P,K$1,FALSE))</f>
        <v>0</v>
      </c>
      <c r="L73" s="64"/>
      <c r="M73" s="78">
        <f>IF(ISNA(VLOOKUP($B73,Atelier4!$B:$P,M$1,0)),0,VLOOKUP($B73,Atelier4!$B:$P,M$1,FALSE))</f>
        <v>0</v>
      </c>
      <c r="N73" s="69"/>
      <c r="O73" s="78">
        <f>IF(ISNA(VLOOKUP($B73,Atelier5!$B:$Z,O$1,0)),0,VLOOKUP($B73,Atelier5!$B:$Z,O$1,FALSE))</f>
        <v>0</v>
      </c>
      <c r="P73" s="64"/>
      <c r="Q73" s="78">
        <f>IF(ISNA(VLOOKUP($B73,Atelier6!$B:$Z,Q$1,0)),0,VLOOKUP($B73,Atelier6!$B:$Z,Q$1,FALSE))</f>
        <v>0</v>
      </c>
      <c r="R73" s="64"/>
      <c r="S73" s="78"/>
    </row>
    <row r="74" spans="1:19" hidden="1" x14ac:dyDescent="0.45">
      <c r="A74" s="3" t="s">
        <v>44</v>
      </c>
      <c r="B74" s="3" t="str">
        <f>Tableau120[[#This Row],[Noms ]]&amp;", "&amp;Tableau120[[#This Row],[Prénom ]]</f>
        <v>Gagnon, Marie-Élyse</v>
      </c>
      <c r="C74" s="1" t="s">
        <v>49</v>
      </c>
      <c r="D74" s="1" t="s">
        <v>50</v>
      </c>
      <c r="E74" s="15"/>
      <c r="F74" s="69"/>
      <c r="G74" s="78">
        <f>IF(ISNA(VLOOKUP($B74,Atelier1!$B:$Z,G$1,0)),0,VLOOKUP($B74,Atelier1!$B:$Z,G$1,FALSE))</f>
        <v>0</v>
      </c>
      <c r="H74" s="64"/>
      <c r="I74" s="78">
        <f>IF(ISNA(VLOOKUP($B74,Atelier2!$C:$Q,I$1,0)),0,VLOOKUP($B74,Atelier2!$C:$Q,I$1,FALSE))</f>
        <v>0</v>
      </c>
      <c r="J74" s="64"/>
      <c r="K74" s="78">
        <f>IF(ISNA(VLOOKUP($B74,Atelier3!$B:$P,K$1,0)),0,VLOOKUP($B74,Atelier3!$B:$P,K$1,FALSE))</f>
        <v>0</v>
      </c>
      <c r="L74" s="64"/>
      <c r="M74" s="78">
        <f>IF(ISNA(VLOOKUP($B74,Atelier4!$B:$P,M$1,0)),0,VLOOKUP($B74,Atelier4!$B:$P,M$1,FALSE))</f>
        <v>0</v>
      </c>
      <c r="N74" s="69"/>
      <c r="O74" s="78">
        <f>IF(ISNA(VLOOKUP($B74,Atelier5!$B:$Z,O$1,0)),0,VLOOKUP($B74,Atelier5!$B:$Z,O$1,FALSE))</f>
        <v>0</v>
      </c>
      <c r="P74" s="64" t="s">
        <v>251</v>
      </c>
      <c r="Q74" s="78">
        <f>IF(ISNA(VLOOKUP($B74,Atelier6!$B:$Z,Q$1,0)),0,VLOOKUP($B74,Atelier6!$B:$Z,Q$1,FALSE))</f>
        <v>0</v>
      </c>
      <c r="R74" s="64"/>
      <c r="S74" s="78"/>
    </row>
    <row r="75" spans="1:19" hidden="1" x14ac:dyDescent="0.45">
      <c r="A75" s="3" t="s">
        <v>44</v>
      </c>
      <c r="B75" s="3" t="str">
        <f>Tableau120[[#This Row],[Noms ]]&amp;", "&amp;Tableau120[[#This Row],[Prénom ]]</f>
        <v>Gagnon, Régis</v>
      </c>
      <c r="C75" s="1" t="s">
        <v>49</v>
      </c>
      <c r="D75" s="1" t="s">
        <v>51</v>
      </c>
      <c r="E75" s="15"/>
      <c r="F75" s="69"/>
      <c r="G75" s="78">
        <f>IF(ISNA(VLOOKUP($B75,Atelier1!$B:$Z,G$1,0)),0,VLOOKUP($B75,Atelier1!$B:$Z,G$1,FALSE))</f>
        <v>0</v>
      </c>
      <c r="H75" s="64"/>
      <c r="I75" s="78">
        <f>IF(ISNA(VLOOKUP($B75,Atelier2!$C:$Q,I$1,0)),0,VLOOKUP($B75,Atelier2!$C:$Q,I$1,FALSE))</f>
        <v>0</v>
      </c>
      <c r="J75" s="64"/>
      <c r="K75" s="78">
        <f>IF(ISNA(VLOOKUP($B75,Atelier3!$B:$P,K$1,0)),0,VLOOKUP($B75,Atelier3!$B:$P,K$1,FALSE))</f>
        <v>0</v>
      </c>
      <c r="L75" s="64"/>
      <c r="M75" s="78">
        <f>IF(ISNA(VLOOKUP($B75,Atelier4!$B:$P,M$1,0)),0,VLOOKUP($B75,Atelier4!$B:$P,M$1,FALSE))</f>
        <v>0</v>
      </c>
      <c r="N75" s="69"/>
      <c r="O75" s="78">
        <f>IF(ISNA(VLOOKUP($B75,Atelier5!$B:$Z,O$1,0)),0,VLOOKUP($B75,Atelier5!$B:$Z,O$1,FALSE))</f>
        <v>0</v>
      </c>
      <c r="P75" s="64" t="s">
        <v>251</v>
      </c>
      <c r="Q75" s="78">
        <f>IF(ISNA(VLOOKUP($B75,Atelier6!$B:$Z,Q$1,0)),0,VLOOKUP($B75,Atelier6!$B:$Z,Q$1,FALSE))</f>
        <v>0</v>
      </c>
      <c r="R75" s="64"/>
      <c r="S75" s="78"/>
    </row>
    <row r="76" spans="1:19" hidden="1" x14ac:dyDescent="0.45">
      <c r="A76" s="3" t="s">
        <v>44</v>
      </c>
      <c r="B76" s="3" t="str">
        <f>Tableau120[[#This Row],[Noms ]]&amp;", "&amp;Tableau120[[#This Row],[Prénom ]]</f>
        <v>Sirois, Nanny</v>
      </c>
      <c r="C76" s="1" t="s">
        <v>45</v>
      </c>
      <c r="D76" s="1" t="s">
        <v>46</v>
      </c>
      <c r="E76" s="15"/>
      <c r="F76" s="69"/>
      <c r="G76" s="78">
        <f>IF(ISNA(VLOOKUP($B76,Atelier1!$B:$Z,G$1,0)),0,VLOOKUP($B76,Atelier1!$B:$Z,G$1,FALSE))</f>
        <v>0</v>
      </c>
      <c r="H76" s="64"/>
      <c r="I76" s="78">
        <f>IF(ISNA(VLOOKUP($B76,Atelier2!$C:$Q,I$1,0)),0,VLOOKUP($B76,Atelier2!$C:$Q,I$1,FALSE))</f>
        <v>0</v>
      </c>
      <c r="J76" s="64" t="s">
        <v>251</v>
      </c>
      <c r="K76" s="78">
        <f>IF(ISNA(VLOOKUP($B76,Atelier3!$B:$P,K$1,0)),0,VLOOKUP($B76,Atelier3!$B:$P,K$1,FALSE))</f>
        <v>0</v>
      </c>
      <c r="L76" s="64"/>
      <c r="M76" s="78">
        <f>IF(ISNA(VLOOKUP($B76,Atelier4!$B:$P,M$1,0)),0,VLOOKUP($B76,Atelier4!$B:$P,M$1,FALSE))</f>
        <v>0</v>
      </c>
      <c r="N76" s="69"/>
      <c r="O76" s="78">
        <f>IF(ISNA(VLOOKUP($B76,Atelier5!$B:$Z,O$1,0)),0,VLOOKUP($B76,Atelier5!$B:$Z,O$1,FALSE))</f>
        <v>0</v>
      </c>
      <c r="P76" s="64"/>
      <c r="Q76" s="78">
        <f>IF(ISNA(VLOOKUP($B76,Atelier6!$B:$Z,Q$1,0)),0,VLOOKUP($B76,Atelier6!$B:$Z,Q$1,FALSE))</f>
        <v>0</v>
      </c>
      <c r="R76" s="64"/>
      <c r="S76" s="78"/>
    </row>
    <row r="77" spans="1:19" hidden="1" x14ac:dyDescent="0.45">
      <c r="A77" s="3" t="s">
        <v>193</v>
      </c>
      <c r="B77" s="3" t="str">
        <f>Tableau120[[#This Row],[Noms ]]&amp;", "&amp;Tableau120[[#This Row],[Prénom ]]</f>
        <v>Auclair, Dominique</v>
      </c>
      <c r="C77" s="1" t="s">
        <v>201</v>
      </c>
      <c r="D77" s="1" t="s">
        <v>202</v>
      </c>
      <c r="E77" s="15"/>
      <c r="F77" s="69"/>
      <c r="G77" s="78">
        <f>IF(ISNA(VLOOKUP($B77,Atelier1!$B:$Z,G$1,0)),0,VLOOKUP($B77,Atelier1!$B:$Z,G$1,FALSE))</f>
        <v>0</v>
      </c>
      <c r="H77" s="64" t="s">
        <v>251</v>
      </c>
      <c r="I77" s="78" t="str">
        <f>IF(ISNA(VLOOKUP($B77,Atelier2!$C:$Q,I$1,0)),0,VLOOKUP($B77,Atelier2!$C:$Q,I$1,FALSE))</f>
        <v>auclairdominique88@gmail.com;</v>
      </c>
      <c r="J77" s="64"/>
      <c r="K77" s="78">
        <f>IF(ISNA(VLOOKUP($B77,Atelier3!$B:$P,K$1,0)),0,VLOOKUP($B77,Atelier3!$B:$P,K$1,FALSE))</f>
        <v>0</v>
      </c>
      <c r="L77" s="64"/>
      <c r="M77" s="78">
        <f>IF(ISNA(VLOOKUP($B77,Atelier4!$B:$P,M$1,0)),0,VLOOKUP($B77,Atelier4!$B:$P,M$1,FALSE))</f>
        <v>0</v>
      </c>
      <c r="N77" s="69"/>
      <c r="O77" s="78">
        <f>IF(ISNA(VLOOKUP($B77,Atelier5!$B:$Z,O$1,0)),0,VLOOKUP($B77,Atelier5!$B:$Z,O$1,FALSE))</f>
        <v>0</v>
      </c>
      <c r="P77" s="64"/>
      <c r="Q77" s="78">
        <f>IF(ISNA(VLOOKUP($B77,Atelier6!$B:$Z,Q$1,0)),0,VLOOKUP($B77,Atelier6!$B:$Z,Q$1,FALSE))</f>
        <v>0</v>
      </c>
      <c r="R77" s="64"/>
      <c r="S77" s="78"/>
    </row>
    <row r="78" spans="1:19" hidden="1" x14ac:dyDescent="0.45">
      <c r="A78" s="3" t="s">
        <v>193</v>
      </c>
      <c r="B78" s="3" t="str">
        <f>Tableau120[[#This Row],[Noms ]]&amp;", "&amp;Tableau120[[#This Row],[Prénom ]]</f>
        <v>Castonguay, Johanne</v>
      </c>
      <c r="C78" s="1" t="s">
        <v>199</v>
      </c>
      <c r="D78" s="1" t="s">
        <v>200</v>
      </c>
      <c r="E78" s="15"/>
      <c r="F78" s="69"/>
      <c r="G78" s="78">
        <f>IF(ISNA(VLOOKUP($B78,Atelier1!$B:$Z,G$1,0)),0,VLOOKUP($B78,Atelier1!$B:$Z,G$1,FALSE))</f>
        <v>0</v>
      </c>
      <c r="H78" s="64"/>
      <c r="I78" s="78">
        <f>IF(ISNA(VLOOKUP($B78,Atelier2!$C:$Q,I$1,0)),0,VLOOKUP($B78,Atelier2!$C:$Q,I$1,FALSE))</f>
        <v>0</v>
      </c>
      <c r="J78" s="64"/>
      <c r="K78" s="78">
        <f>IF(ISNA(VLOOKUP($B78,Atelier3!$B:$P,K$1,0)),0,VLOOKUP($B78,Atelier3!$B:$P,K$1,FALSE))</f>
        <v>0</v>
      </c>
      <c r="L78" s="64"/>
      <c r="M78" s="78">
        <f>IF(ISNA(VLOOKUP($B78,Atelier4!$B:$P,M$1,0)),0,VLOOKUP($B78,Atelier4!$B:$P,M$1,FALSE))</f>
        <v>0</v>
      </c>
      <c r="N78" s="69" t="s">
        <v>251</v>
      </c>
      <c r="O78" s="78">
        <f>IF(ISNA(VLOOKUP($B78,Atelier5!$B:$Z,O$1,0)),0,VLOOKUP($B78,Atelier5!$B:$Z,O$1,FALSE))</f>
        <v>0</v>
      </c>
      <c r="P78" s="64"/>
      <c r="Q78" s="78">
        <f>IF(ISNA(VLOOKUP($B78,Atelier6!$B:$Z,Q$1,0)),0,VLOOKUP($B78,Atelier6!$B:$Z,Q$1,FALSE))</f>
        <v>0</v>
      </c>
      <c r="R78" s="64"/>
      <c r="S78" s="78"/>
    </row>
    <row r="79" spans="1:19" hidden="1" x14ac:dyDescent="0.45">
      <c r="A79" s="3" t="s">
        <v>193</v>
      </c>
      <c r="B79" s="3" t="str">
        <f>Tableau120[[#This Row],[Noms ]]&amp;", "&amp;Tableau120[[#This Row],[Prénom ]]</f>
        <v>Gasse, Pierre-André</v>
      </c>
      <c r="C79" s="1" t="s">
        <v>194</v>
      </c>
      <c r="D79" s="1" t="s">
        <v>195</v>
      </c>
      <c r="E79" s="15"/>
      <c r="F79" s="69"/>
      <c r="G79" s="78">
        <f>IF(ISNA(VLOOKUP($B79,Atelier1!$B:$Z,G$1,0)),0,VLOOKUP($B79,Atelier1!$B:$Z,G$1,FALSE))</f>
        <v>0</v>
      </c>
      <c r="H79" s="64" t="s">
        <v>251</v>
      </c>
      <c r="I79" s="78" t="str">
        <f>IF(ISNA(VLOOKUP($B79,Atelier2!$C:$Q,I$1,0)),0,VLOOKUP($B79,Atelier2!$C:$Q,I$1,FALSE))</f>
        <v>lionpierreag@gmail.com</v>
      </c>
      <c r="J79" s="64"/>
      <c r="K79" s="78">
        <f>IF(ISNA(VLOOKUP($B79,Atelier3!$B:$P,K$1,0)),0,VLOOKUP($B79,Atelier3!$B:$P,K$1,FALSE))</f>
        <v>0</v>
      </c>
      <c r="L79" s="64"/>
      <c r="M79" s="78">
        <f>IF(ISNA(VLOOKUP($B79,Atelier4!$B:$P,M$1,0)),0,VLOOKUP($B79,Atelier4!$B:$P,M$1,FALSE))</f>
        <v>0</v>
      </c>
      <c r="N79" s="69"/>
      <c r="O79" s="78">
        <f>IF(ISNA(VLOOKUP($B79,Atelier5!$B:$Z,O$1,0)),0,VLOOKUP($B79,Atelier5!$B:$Z,O$1,FALSE))</f>
        <v>0</v>
      </c>
      <c r="P79" s="64"/>
      <c r="Q79" s="78">
        <f>IF(ISNA(VLOOKUP($B79,Atelier6!$B:$Z,Q$1,0)),0,VLOOKUP($B79,Atelier6!$B:$Z,Q$1,FALSE))</f>
        <v>0</v>
      </c>
      <c r="R79" s="64"/>
      <c r="S79" s="78"/>
    </row>
    <row r="80" spans="1:19" hidden="1" x14ac:dyDescent="0.45">
      <c r="A80" s="3" t="s">
        <v>193</v>
      </c>
      <c r="B80" s="3" t="str">
        <f>Tableau120[[#This Row],[Noms ]]&amp;", "&amp;Tableau120[[#This Row],[Prénom ]]</f>
        <v>Lemieux, Alban</v>
      </c>
      <c r="C80" s="1" t="s">
        <v>197</v>
      </c>
      <c r="D80" s="1" t="s">
        <v>198</v>
      </c>
      <c r="E80" s="15"/>
      <c r="F80" s="69"/>
      <c r="G80" s="78">
        <f>IF(ISNA(VLOOKUP($B80,Atelier1!$B:$Z,G$1,0)),0,VLOOKUP($B80,Atelier1!$B:$Z,G$1,FALSE))</f>
        <v>0</v>
      </c>
      <c r="H80" s="64"/>
      <c r="I80" s="78">
        <f>IF(ISNA(VLOOKUP($B80,Atelier2!$C:$Q,I$1,0)),0,VLOOKUP($B80,Atelier2!$C:$Q,I$1,FALSE))</f>
        <v>0</v>
      </c>
      <c r="J80" s="64"/>
      <c r="K80" s="78">
        <f>IF(ISNA(VLOOKUP($B80,Atelier3!$B:$P,K$1,0)),0,VLOOKUP($B80,Atelier3!$B:$P,K$1,FALSE))</f>
        <v>0</v>
      </c>
      <c r="L80" s="64"/>
      <c r="M80" s="78">
        <f>IF(ISNA(VLOOKUP($B80,Atelier4!$B:$P,M$1,0)),0,VLOOKUP($B80,Atelier4!$B:$P,M$1,FALSE))</f>
        <v>0</v>
      </c>
      <c r="N80" s="69"/>
      <c r="O80" s="78">
        <f>IF(ISNA(VLOOKUP($B80,Atelier5!$B:$Z,O$1,0)),0,VLOOKUP($B80,Atelier5!$B:$Z,O$1,FALSE))</f>
        <v>0</v>
      </c>
      <c r="P80" s="64" t="s">
        <v>251</v>
      </c>
      <c r="Q80" s="78">
        <f>IF(ISNA(VLOOKUP($B80,Atelier6!$B:$Z,Q$1,0)),0,VLOOKUP($B80,Atelier6!$B:$Z,Q$1,FALSE))</f>
        <v>0</v>
      </c>
      <c r="R80" s="64"/>
      <c r="S80" s="78"/>
    </row>
    <row r="81" spans="1:19" hidden="1" x14ac:dyDescent="0.45">
      <c r="A81" s="3" t="s">
        <v>193</v>
      </c>
      <c r="B81" s="3" t="str">
        <f>Tableau120[[#This Row],[Noms ]]&amp;", "&amp;Tableau120[[#This Row],[Prénom ]]</f>
        <v>Richard, Marc</v>
      </c>
      <c r="C81" s="1" t="s">
        <v>98</v>
      </c>
      <c r="D81" s="1" t="s">
        <v>205</v>
      </c>
      <c r="E81" s="15"/>
      <c r="F81" s="69"/>
      <c r="G81" s="78">
        <f>IF(ISNA(VLOOKUP($B81,Atelier1!$B:$Z,G$1,0)),0,VLOOKUP($B81,Atelier1!$B:$Z,G$1,FALSE))</f>
        <v>0</v>
      </c>
      <c r="H81" s="64"/>
      <c r="I81" s="78">
        <f>IF(ISNA(VLOOKUP($B81,Atelier2!$C:$Q,I$1,0)),0,VLOOKUP($B81,Atelier2!$C:$Q,I$1,FALSE))</f>
        <v>0</v>
      </c>
      <c r="J81" s="64"/>
      <c r="K81" s="78">
        <f>IF(ISNA(VLOOKUP($B81,Atelier3!$B:$P,K$1,0)),0,VLOOKUP($B81,Atelier3!$B:$P,K$1,FALSE))</f>
        <v>0</v>
      </c>
      <c r="L81" s="64"/>
      <c r="M81" s="78">
        <f>IF(ISNA(VLOOKUP($B81,Atelier4!$B:$P,M$1,0)),0,VLOOKUP($B81,Atelier4!$B:$P,M$1,FALSE))</f>
        <v>0</v>
      </c>
      <c r="N81" s="69" t="s">
        <v>251</v>
      </c>
      <c r="O81" s="78">
        <f>IF(ISNA(VLOOKUP($B81,Atelier5!$B:$Z,O$1,0)),0,VLOOKUP($B81,Atelier5!$B:$Z,O$1,FALSE))</f>
        <v>0</v>
      </c>
      <c r="P81" s="64"/>
      <c r="Q81" s="78">
        <f>IF(ISNA(VLOOKUP($B81,Atelier6!$B:$Z,Q$1,0)),0,VLOOKUP($B81,Atelier6!$B:$Z,Q$1,FALSE))</f>
        <v>0</v>
      </c>
      <c r="R81" s="64"/>
      <c r="S81" s="78"/>
    </row>
    <row r="82" spans="1:19" hidden="1" x14ac:dyDescent="0.45">
      <c r="A82" s="3" t="s">
        <v>193</v>
      </c>
      <c r="B82" s="3" t="str">
        <f>Tableau120[[#This Row],[Noms ]]&amp;", "&amp;Tableau120[[#This Row],[Prénom ]]</f>
        <v>Robinson, Marie-Josée</v>
      </c>
      <c r="C82" s="1" t="s">
        <v>203</v>
      </c>
      <c r="D82" s="1" t="s">
        <v>204</v>
      </c>
      <c r="E82" s="15"/>
      <c r="F82" s="69"/>
      <c r="G82" s="78">
        <f>IF(ISNA(VLOOKUP($B82,Atelier1!$B:$Z,G$1,0)),0,VLOOKUP($B82,Atelier1!$B:$Z,G$1,FALSE))</f>
        <v>0</v>
      </c>
      <c r="H82" s="64" t="s">
        <v>251</v>
      </c>
      <c r="I82" s="78" t="str">
        <f>IF(ISNA(VLOOKUP($B82,Atelier2!$C:$Q,I$1,0)),0,VLOOKUP($B82,Atelier2!$C:$Q,I$1,FALSE))</f>
        <v xml:space="preserve">tara13@telus.net; </v>
      </c>
      <c r="J82" s="64"/>
      <c r="K82" s="78">
        <f>IF(ISNA(VLOOKUP($B82,Atelier3!$B:$P,K$1,0)),0,VLOOKUP($B82,Atelier3!$B:$P,K$1,FALSE))</f>
        <v>0</v>
      </c>
      <c r="L82" s="64"/>
      <c r="M82" s="78">
        <f>IF(ISNA(VLOOKUP($B82,Atelier4!$B:$P,M$1,0)),0,VLOOKUP($B82,Atelier4!$B:$P,M$1,FALSE))</f>
        <v>0</v>
      </c>
      <c r="N82" s="69"/>
      <c r="O82" s="78">
        <f>IF(ISNA(VLOOKUP($B82,Atelier5!$B:$Z,O$1,0)),0,VLOOKUP($B82,Atelier5!$B:$Z,O$1,FALSE))</f>
        <v>0</v>
      </c>
      <c r="P82" s="64"/>
      <c r="Q82" s="78">
        <f>IF(ISNA(VLOOKUP($B82,Atelier6!$B:$Z,Q$1,0)),0,VLOOKUP($B82,Atelier6!$B:$Z,Q$1,FALSE))</f>
        <v>0</v>
      </c>
      <c r="R82" s="64"/>
      <c r="S82" s="78"/>
    </row>
    <row r="83" spans="1:19" hidden="1" x14ac:dyDescent="0.45">
      <c r="A83" s="3" t="s">
        <v>193</v>
      </c>
      <c r="B83" s="3" t="str">
        <f>Tableau120[[#This Row],[Noms ]]&amp;", "&amp;Tableau120[[#This Row],[Prénom ]]</f>
        <v>St-Laurent, Sylvain</v>
      </c>
      <c r="C83" s="1" t="s">
        <v>196</v>
      </c>
      <c r="D83" s="1" t="s">
        <v>64</v>
      </c>
      <c r="E83" s="15"/>
      <c r="F83" s="69" t="s">
        <v>251</v>
      </c>
      <c r="G83" s="78">
        <f>IF(ISNA(VLOOKUP($B83,Atelier1!$B:$Z,G$1,0)),0,VLOOKUP($B83,Atelier1!$B:$Z,G$1,FALSE))</f>
        <v>0</v>
      </c>
      <c r="H83" s="64"/>
      <c r="I83" s="78">
        <f>IF(ISNA(VLOOKUP($B83,Atelier2!$C:$Q,I$1,0)),0,VLOOKUP($B83,Atelier2!$C:$Q,I$1,FALSE))</f>
        <v>0</v>
      </c>
      <c r="J83" s="64"/>
      <c r="K83" s="78">
        <f>IF(ISNA(VLOOKUP($B83,Atelier3!$B:$P,K$1,0)),0,VLOOKUP($B83,Atelier3!$B:$P,K$1,FALSE))</f>
        <v>0</v>
      </c>
      <c r="L83" s="64"/>
      <c r="M83" s="78">
        <f>IF(ISNA(VLOOKUP($B83,Atelier4!$B:$P,M$1,0)),0,VLOOKUP($B83,Atelier4!$B:$P,M$1,FALSE))</f>
        <v>0</v>
      </c>
      <c r="N83" s="69"/>
      <c r="O83" s="78">
        <f>IF(ISNA(VLOOKUP($B83,Atelier5!$B:$Z,O$1,0)),0,VLOOKUP($B83,Atelier5!$B:$Z,O$1,FALSE))</f>
        <v>0</v>
      </c>
      <c r="P83" s="64"/>
      <c r="Q83" s="78">
        <f>IF(ISNA(VLOOKUP($B83,Atelier6!$B:$Z,Q$1,0)),0,VLOOKUP($B83,Atelier6!$B:$Z,Q$1,FALSE))</f>
        <v>0</v>
      </c>
      <c r="R83" s="64"/>
      <c r="S83" s="78"/>
    </row>
    <row r="84" spans="1:19" hidden="1" x14ac:dyDescent="0.45">
      <c r="A84" s="3" t="s">
        <v>2</v>
      </c>
      <c r="B84" s="3" t="str">
        <f>Tableau120[[#This Row],[Noms ]]&amp;", "&amp;Tableau120[[#This Row],[Prénom ]]</f>
        <v>Gauthier, Julie</v>
      </c>
      <c r="C84" s="1" t="s">
        <v>8</v>
      </c>
      <c r="D84" s="1" t="s">
        <v>9</v>
      </c>
      <c r="E84" s="15"/>
      <c r="F84" s="69" t="s">
        <v>251</v>
      </c>
      <c r="G84" s="78">
        <f>IF(ISNA(VLOOKUP($B84,Atelier1!$B:$Z,G$1,0)),0,VLOOKUP($B84,Atelier1!$B:$Z,G$1,FALSE))</f>
        <v>0</v>
      </c>
      <c r="H84" s="64"/>
      <c r="I84" s="78">
        <f>IF(ISNA(VLOOKUP($B84,Atelier2!$C:$Q,I$1,0)),0,VLOOKUP($B84,Atelier2!$C:$Q,I$1,FALSE))</f>
        <v>0</v>
      </c>
      <c r="J84" s="64"/>
      <c r="K84" s="78">
        <f>IF(ISNA(VLOOKUP($B84,Atelier3!$B:$P,K$1,0)),0,VLOOKUP($B84,Atelier3!$B:$P,K$1,FALSE))</f>
        <v>0</v>
      </c>
      <c r="L84" s="64"/>
      <c r="M84" s="78">
        <f>IF(ISNA(VLOOKUP($B84,Atelier4!$B:$P,M$1,0)),0,VLOOKUP($B84,Atelier4!$B:$P,M$1,FALSE))</f>
        <v>0</v>
      </c>
      <c r="N84" s="69"/>
      <c r="O84" s="78">
        <f>IF(ISNA(VLOOKUP($B84,Atelier5!$B:$Z,O$1,0)),0,VLOOKUP($B84,Atelier5!$B:$Z,O$1,FALSE))</f>
        <v>0</v>
      </c>
      <c r="P84" s="64"/>
      <c r="Q84" s="78">
        <f>IF(ISNA(VLOOKUP($B84,Atelier6!$B:$Z,Q$1,0)),0,VLOOKUP($B84,Atelier6!$B:$Z,Q$1,FALSE))</f>
        <v>0</v>
      </c>
      <c r="R84" s="64"/>
      <c r="S84" s="78"/>
    </row>
    <row r="85" spans="1:19" hidden="1" x14ac:dyDescent="0.45">
      <c r="A85" s="3" t="s">
        <v>2</v>
      </c>
      <c r="B85" s="3" t="str">
        <f>Tableau120[[#This Row],[Noms ]]&amp;", "&amp;Tableau120[[#This Row],[Prénom ]]</f>
        <v>Minville , André</v>
      </c>
      <c r="C85" s="1" t="s">
        <v>3</v>
      </c>
      <c r="D85" s="1" t="s">
        <v>7</v>
      </c>
      <c r="E85" s="15"/>
      <c r="F85" s="69"/>
      <c r="G85" s="78">
        <f>IF(ISNA(VLOOKUP($B85,Atelier1!$B:$Z,G$1,0)),0,VLOOKUP($B85,Atelier1!$B:$Z,G$1,FALSE))</f>
        <v>0</v>
      </c>
      <c r="H85" s="64"/>
      <c r="I85" s="78">
        <f>IF(ISNA(VLOOKUP($B85,Atelier2!$C:$Q,I$1,0)),0,VLOOKUP($B85,Atelier2!$C:$Q,I$1,FALSE))</f>
        <v>0</v>
      </c>
      <c r="J85" s="64"/>
      <c r="K85" s="78">
        <f>IF(ISNA(VLOOKUP($B85,Atelier3!$B:$P,K$1,0)),0,VLOOKUP($B85,Atelier3!$B:$P,K$1,FALSE))</f>
        <v>0</v>
      </c>
      <c r="L85" s="64"/>
      <c r="M85" s="78">
        <f>IF(ISNA(VLOOKUP($B85,Atelier4!$B:$P,M$1,0)),0,VLOOKUP($B85,Atelier4!$B:$P,M$1,FALSE))</f>
        <v>0</v>
      </c>
      <c r="N85" s="69" t="s">
        <v>251</v>
      </c>
      <c r="O85" s="78">
        <f>IF(ISNA(VLOOKUP($B85,Atelier5!$B:$Z,O$1,0)),0,VLOOKUP($B85,Atelier5!$B:$Z,O$1,FALSE))</f>
        <v>0</v>
      </c>
      <c r="P85" s="64"/>
      <c r="Q85" s="78">
        <f>IF(ISNA(VLOOKUP($B85,Atelier6!$B:$Z,Q$1,0)),0,VLOOKUP($B85,Atelier6!$B:$Z,Q$1,FALSE))</f>
        <v>0</v>
      </c>
      <c r="R85" s="64"/>
      <c r="S85" s="78"/>
    </row>
    <row r="86" spans="1:19" hidden="1" x14ac:dyDescent="0.45">
      <c r="A86" s="3" t="s">
        <v>2</v>
      </c>
      <c r="B86" s="3" t="str">
        <f>Tableau120[[#This Row],[Noms ]]&amp;", "&amp;Tableau120[[#This Row],[Prénom ]]</f>
        <v>Minville , Nathaniel</v>
      </c>
      <c r="C86" s="1" t="s">
        <v>3</v>
      </c>
      <c r="D86" s="1" t="s">
        <v>4</v>
      </c>
      <c r="E86" s="15"/>
      <c r="F86" s="69"/>
      <c r="G86" s="78">
        <f>IF(ISNA(VLOOKUP($B86,Atelier1!$B:$Z,G$1,0)),0,VLOOKUP($B86,Atelier1!$B:$Z,G$1,FALSE))</f>
        <v>0</v>
      </c>
      <c r="H86" s="64"/>
      <c r="I86" s="78">
        <f>IF(ISNA(VLOOKUP($B86,Atelier2!$C:$Q,I$1,0)),0,VLOOKUP($B86,Atelier2!$C:$Q,I$1,FALSE))</f>
        <v>0</v>
      </c>
      <c r="J86" s="64"/>
      <c r="K86" s="78">
        <f>IF(ISNA(VLOOKUP($B86,Atelier3!$B:$P,K$1,0)),0,VLOOKUP($B86,Atelier3!$B:$P,K$1,FALSE))</f>
        <v>0</v>
      </c>
      <c r="L86" s="64" t="s">
        <v>251</v>
      </c>
      <c r="M86" s="78">
        <f>IF(ISNA(VLOOKUP($B86,Atelier4!$B:$P,M$1,0)),0,VLOOKUP($B86,Atelier4!$B:$P,M$1,FALSE))</f>
        <v>0</v>
      </c>
      <c r="N86" s="69"/>
      <c r="O86" s="78">
        <f>IF(ISNA(VLOOKUP($B86,Atelier5!$B:$Z,O$1,0)),0,VLOOKUP($B86,Atelier5!$B:$Z,O$1,FALSE))</f>
        <v>0</v>
      </c>
      <c r="P86" s="64"/>
      <c r="Q86" s="78">
        <f>IF(ISNA(VLOOKUP($B86,Atelier6!$B:$Z,Q$1,0)),0,VLOOKUP($B86,Atelier6!$B:$Z,Q$1,FALSE))</f>
        <v>0</v>
      </c>
      <c r="R86" s="64"/>
      <c r="S86" s="78"/>
    </row>
    <row r="87" spans="1:19" hidden="1" x14ac:dyDescent="0.45">
      <c r="A87" s="3" t="s">
        <v>2</v>
      </c>
      <c r="B87" s="3" t="str">
        <f>Tableau120[[#This Row],[Noms ]]&amp;", "&amp;Tableau120[[#This Row],[Prénom ]]</f>
        <v>St-Pierre, Kathy</v>
      </c>
      <c r="C87" s="1" t="s">
        <v>5</v>
      </c>
      <c r="D87" s="1" t="s">
        <v>6</v>
      </c>
      <c r="E87" s="15"/>
      <c r="F87" s="69"/>
      <c r="G87" s="78">
        <f>IF(ISNA(VLOOKUP($B87,Atelier1!$B:$Z,G$1,0)),0,VLOOKUP($B87,Atelier1!$B:$Z,G$1,FALSE))</f>
        <v>0</v>
      </c>
      <c r="H87" s="64" t="s">
        <v>251</v>
      </c>
      <c r="I87" s="78" t="str">
        <f>IF(ISNA(VLOOKUP($B87,Atelier2!$C:$Q,I$1,0)),0,VLOOKUP($B87,Atelier2!$C:$Q,I$1,FALSE))</f>
        <v>st_pierrekathy@hotmail.com;</v>
      </c>
      <c r="J87" s="64"/>
      <c r="K87" s="78">
        <f>IF(ISNA(VLOOKUP($B87,Atelier3!$B:$P,K$1,0)),0,VLOOKUP($B87,Atelier3!$B:$P,K$1,FALSE))</f>
        <v>0</v>
      </c>
      <c r="L87" s="64"/>
      <c r="M87" s="78">
        <f>IF(ISNA(VLOOKUP($B87,Atelier4!$B:$P,M$1,0)),0,VLOOKUP($B87,Atelier4!$B:$P,M$1,FALSE))</f>
        <v>0</v>
      </c>
      <c r="N87" s="69"/>
      <c r="O87" s="78">
        <f>IF(ISNA(VLOOKUP($B87,Atelier5!$B:$Z,O$1,0)),0,VLOOKUP($B87,Atelier5!$B:$Z,O$1,FALSE))</f>
        <v>0</v>
      </c>
      <c r="P87" s="64"/>
      <c r="Q87" s="78">
        <f>IF(ISNA(VLOOKUP($B87,Atelier6!$B:$Z,Q$1,0)),0,VLOOKUP($B87,Atelier6!$B:$Z,Q$1,FALSE))</f>
        <v>0</v>
      </c>
      <c r="R87" s="64"/>
      <c r="S87" s="78"/>
    </row>
    <row r="88" spans="1:19" hidden="1" x14ac:dyDescent="0.45">
      <c r="A88" s="3" t="s">
        <v>60</v>
      </c>
      <c r="B88" s="3" t="str">
        <f>Tableau120[[#This Row],[Noms ]]&amp;", "&amp;Tableau120[[#This Row],[Prénom ]]</f>
        <v>Chapados, Louise</v>
      </c>
      <c r="C88" s="1" t="s">
        <v>61</v>
      </c>
      <c r="D88" s="1" t="s">
        <v>62</v>
      </c>
      <c r="E88" s="15"/>
      <c r="F88" s="69"/>
      <c r="G88" s="78">
        <f>IF(ISNA(VLOOKUP($B88,Atelier1!$B:$Z,G$1,0)),0,VLOOKUP($B88,Atelier1!$B:$Z,G$1,FALSE))</f>
        <v>0</v>
      </c>
      <c r="H88" s="64" t="s">
        <v>251</v>
      </c>
      <c r="I88" s="78" t="str">
        <f>IF(ISNA(VLOOKUP($B88,Atelier2!$C:$Q,I$1,0)),0,VLOOKUP($B88,Atelier2!$C:$Q,I$1,FALSE))</f>
        <v>secretaire.lions.paspebiac@gmail.com</v>
      </c>
      <c r="J88" s="64"/>
      <c r="K88" s="78">
        <f>IF(ISNA(VLOOKUP($B88,Atelier3!$B:$P,K$1,0)),0,VLOOKUP($B88,Atelier3!$B:$P,K$1,FALSE))</f>
        <v>0</v>
      </c>
      <c r="L88" s="64"/>
      <c r="M88" s="78">
        <f>IF(ISNA(VLOOKUP($B88,Atelier4!$B:$P,M$1,0)),0,VLOOKUP($B88,Atelier4!$B:$P,M$1,FALSE))</f>
        <v>0</v>
      </c>
      <c r="N88" s="69"/>
      <c r="O88" s="78">
        <f>IF(ISNA(VLOOKUP($B88,Atelier5!$B:$Z,O$1,0)),0,VLOOKUP($B88,Atelier5!$B:$Z,O$1,FALSE))</f>
        <v>0</v>
      </c>
      <c r="P88" s="64"/>
      <c r="Q88" s="78">
        <f>IF(ISNA(VLOOKUP($B88,Atelier6!$B:$Z,Q$1,0)),0,VLOOKUP($B88,Atelier6!$B:$Z,Q$1,FALSE))</f>
        <v>0</v>
      </c>
      <c r="R88" s="64"/>
      <c r="S88" s="78"/>
    </row>
    <row r="89" spans="1:19" hidden="1" x14ac:dyDescent="0.45">
      <c r="A89" s="3" t="s">
        <v>60</v>
      </c>
      <c r="B89" s="3" t="str">
        <f>Tableau120[[#This Row],[Noms ]]&amp;", "&amp;Tableau120[[#This Row],[Prénom ]]</f>
        <v>Loisel, Sylvain</v>
      </c>
      <c r="C89" s="1" t="s">
        <v>63</v>
      </c>
      <c r="D89" s="1" t="s">
        <v>64</v>
      </c>
      <c r="E89" s="15"/>
      <c r="F89" s="69"/>
      <c r="G89" s="78">
        <f>IF(ISNA(VLOOKUP($B89,Atelier1!$B:$Z,G$1,0)),0,VLOOKUP($B89,Atelier1!$B:$Z,G$1,FALSE))</f>
        <v>0</v>
      </c>
      <c r="H89" s="64"/>
      <c r="I89" s="78">
        <f>IF(ISNA(VLOOKUP($B89,Atelier2!$C:$Q,I$1,0)),0,VLOOKUP($B89,Atelier2!$C:$Q,I$1,FALSE))</f>
        <v>0</v>
      </c>
      <c r="J89" s="64"/>
      <c r="K89" s="78">
        <f>IF(ISNA(VLOOKUP($B89,Atelier3!$B:$P,K$1,0)),0,VLOOKUP($B89,Atelier3!$B:$P,K$1,FALSE))</f>
        <v>0</v>
      </c>
      <c r="L89" s="64"/>
      <c r="M89" s="78">
        <f>IF(ISNA(VLOOKUP($B89,Atelier4!$B:$P,M$1,0)),0,VLOOKUP($B89,Atelier4!$B:$P,M$1,FALSE))</f>
        <v>0</v>
      </c>
      <c r="N89" s="69" t="s">
        <v>251</v>
      </c>
      <c r="O89" s="78">
        <f>IF(ISNA(VLOOKUP($B89,Atelier5!$B:$Z,O$1,0)),0,VLOOKUP($B89,Atelier5!$B:$Z,O$1,FALSE))</f>
        <v>0</v>
      </c>
      <c r="P89" s="64"/>
      <c r="Q89" s="78">
        <f>IF(ISNA(VLOOKUP($B89,Atelier6!$B:$Z,Q$1,0)),0,VLOOKUP($B89,Atelier6!$B:$Z,Q$1,FALSE))</f>
        <v>0</v>
      </c>
      <c r="R89" s="64"/>
      <c r="S89" s="78"/>
    </row>
    <row r="90" spans="1:19" hidden="1" x14ac:dyDescent="0.45">
      <c r="A90" s="3" t="s">
        <v>220</v>
      </c>
      <c r="B90" s="3" t="str">
        <f>Tableau120[[#This Row],[Noms ]]&amp;", "&amp;Tableau120[[#This Row],[Prénom ]]</f>
        <v>Poirier, Jean-Marie</v>
      </c>
      <c r="C90" s="1" t="s">
        <v>221</v>
      </c>
      <c r="D90" s="1" t="s">
        <v>222</v>
      </c>
      <c r="E90" s="15"/>
      <c r="F90" s="69"/>
      <c r="G90" s="78">
        <f>IF(ISNA(VLOOKUP($B90,Atelier1!$B:$Z,G$1,0)),0,VLOOKUP($B90,Atelier1!$B:$Z,G$1,FALSE))</f>
        <v>0</v>
      </c>
      <c r="H90" s="64"/>
      <c r="I90" s="78">
        <f>IF(ISNA(VLOOKUP($B90,Atelier2!$C:$Q,I$1,0)),0,VLOOKUP($B90,Atelier2!$C:$Q,I$1,FALSE))</f>
        <v>0</v>
      </c>
      <c r="J90" s="64"/>
      <c r="K90" s="78">
        <f>IF(ISNA(VLOOKUP($B90,Atelier3!$B:$P,K$1,0)),0,VLOOKUP($B90,Atelier3!$B:$P,K$1,FALSE))</f>
        <v>0</v>
      </c>
      <c r="L90" s="64"/>
      <c r="M90" s="78">
        <f>IF(ISNA(VLOOKUP($B90,Atelier4!$B:$P,M$1,0)),0,VLOOKUP($B90,Atelier4!$B:$P,M$1,FALSE))</f>
        <v>0</v>
      </c>
      <c r="N90" s="69"/>
      <c r="O90" s="78">
        <f>IF(ISNA(VLOOKUP($B90,Atelier5!$B:$Z,O$1,0)),0,VLOOKUP($B90,Atelier5!$B:$Z,O$1,FALSE))</f>
        <v>0</v>
      </c>
      <c r="P90" s="64" t="s">
        <v>251</v>
      </c>
      <c r="Q90" s="78">
        <f>IF(ISNA(VLOOKUP($B90,Atelier6!$B:$Z,Q$1,0)),0,VLOOKUP($B90,Atelier6!$B:$Z,Q$1,FALSE))</f>
        <v>0</v>
      </c>
      <c r="R90" s="64"/>
      <c r="S90" s="78"/>
    </row>
    <row r="91" spans="1:19" hidden="1" x14ac:dyDescent="0.45">
      <c r="A91" s="3" t="s">
        <v>220</v>
      </c>
      <c r="B91" s="3" t="str">
        <f>Tableau120[[#This Row],[Noms ]]&amp;", "&amp;Tableau120[[#This Row],[Prénom ]]</f>
        <v>Therriault, Guy</v>
      </c>
      <c r="C91" s="1" t="s">
        <v>223</v>
      </c>
      <c r="D91" s="1" t="s">
        <v>37</v>
      </c>
      <c r="E91" s="15"/>
      <c r="F91" s="69" t="s">
        <v>251</v>
      </c>
      <c r="G91" s="78">
        <f>IF(ISNA(VLOOKUP($B91,Atelier1!$B:$Z,G$1,0)),0,VLOOKUP($B91,Atelier1!$B:$Z,G$1,FALSE))</f>
        <v>0</v>
      </c>
      <c r="H91" s="64"/>
      <c r="I91" s="78">
        <f>IF(ISNA(VLOOKUP($B91,Atelier2!$C:$Q,I$1,0)),0,VLOOKUP($B91,Atelier2!$C:$Q,I$1,FALSE))</f>
        <v>0</v>
      </c>
      <c r="J91" s="64"/>
      <c r="K91" s="78">
        <f>IF(ISNA(VLOOKUP($B91,Atelier3!$B:$P,K$1,0)),0,VLOOKUP($B91,Atelier3!$B:$P,K$1,FALSE))</f>
        <v>0</v>
      </c>
      <c r="L91" s="64"/>
      <c r="M91" s="78">
        <f>IF(ISNA(VLOOKUP($B91,Atelier4!$B:$P,M$1,0)),0,VLOOKUP($B91,Atelier4!$B:$P,M$1,FALSE))</f>
        <v>0</v>
      </c>
      <c r="N91" s="69"/>
      <c r="O91" s="78">
        <f>IF(ISNA(VLOOKUP($B91,Atelier5!$B:$Z,O$1,0)),0,VLOOKUP($B91,Atelier5!$B:$Z,O$1,FALSE))</f>
        <v>0</v>
      </c>
      <c r="P91" s="64"/>
      <c r="Q91" s="78">
        <f>IF(ISNA(VLOOKUP($B91,Atelier6!$B:$Z,Q$1,0)),0,VLOOKUP($B91,Atelier6!$B:$Z,Q$1,FALSE))</f>
        <v>0</v>
      </c>
      <c r="R91" s="64"/>
      <c r="S91" s="78"/>
    </row>
    <row r="92" spans="1:19" hidden="1" x14ac:dyDescent="0.45">
      <c r="A92" s="3" t="s">
        <v>144</v>
      </c>
      <c r="B92" s="3" t="str">
        <f>Tableau120[[#This Row],[Noms ]]&amp;", "&amp;Tableau120[[#This Row],[Prénom ]]</f>
        <v>Girard, Lyne</v>
      </c>
      <c r="C92" s="1" t="s">
        <v>24</v>
      </c>
      <c r="D92" s="1" t="s">
        <v>139</v>
      </c>
      <c r="E92" s="15"/>
      <c r="F92" s="69"/>
      <c r="G92" s="78">
        <f>IF(ISNA(VLOOKUP($B92,Atelier1!$B:$Z,G$1,0)),0,VLOOKUP($B92,Atelier1!$B:$Z,G$1,FALSE))</f>
        <v>0</v>
      </c>
      <c r="H92" s="64" t="s">
        <v>251</v>
      </c>
      <c r="I92" s="78" t="str">
        <f>IF(ISNA(VLOOKUP($B92,Atelier2!$C:$Q,I$1,0)),0,VLOOKUP($B92,Atelier2!$C:$Q,I$1,FALSE))</f>
        <v>lyne.girard8@gmail.com</v>
      </c>
      <c r="J92" s="64"/>
      <c r="K92" s="78">
        <f>IF(ISNA(VLOOKUP($B92,Atelier3!$B:$P,K$1,0)),0,VLOOKUP($B92,Atelier3!$B:$P,K$1,FALSE))</f>
        <v>0</v>
      </c>
      <c r="L92" s="64"/>
      <c r="M92" s="78">
        <f>IF(ISNA(VLOOKUP($B92,Atelier4!$B:$P,M$1,0)),0,VLOOKUP($B92,Atelier4!$B:$P,M$1,FALSE))</f>
        <v>0</v>
      </c>
      <c r="N92" s="69"/>
      <c r="O92" s="78">
        <f>IF(ISNA(VLOOKUP($B92,Atelier5!$B:$Z,O$1,0)),0,VLOOKUP($B92,Atelier5!$B:$Z,O$1,FALSE))</f>
        <v>0</v>
      </c>
      <c r="P92" s="64"/>
      <c r="Q92" s="78">
        <f>IF(ISNA(VLOOKUP($B92,Atelier6!$B:$Z,Q$1,0)),0,VLOOKUP($B92,Atelier6!$B:$Z,Q$1,FALSE))</f>
        <v>0</v>
      </c>
      <c r="R92" s="64"/>
      <c r="S92" s="78"/>
    </row>
    <row r="93" spans="1:19" hidden="1" x14ac:dyDescent="0.45">
      <c r="A93" s="3" t="s">
        <v>144</v>
      </c>
      <c r="B93" s="3" t="str">
        <f>Tableau120[[#This Row],[Noms ]]&amp;", "&amp;Tableau120[[#This Row],[Prénom ]]</f>
        <v>Milliner, Bertrand</v>
      </c>
      <c r="C93" s="1" t="s">
        <v>145</v>
      </c>
      <c r="D93" s="1" t="s">
        <v>146</v>
      </c>
      <c r="E93" s="15"/>
      <c r="F93" s="69"/>
      <c r="G93" s="78">
        <f>IF(ISNA(VLOOKUP($B93,Atelier1!$B:$Z,G$1,0)),0,VLOOKUP($B93,Atelier1!$B:$Z,G$1,FALSE))</f>
        <v>0</v>
      </c>
      <c r="H93" s="64"/>
      <c r="I93" s="78">
        <f>IF(ISNA(VLOOKUP($B93,Atelier2!$C:$Q,I$1,0)),0,VLOOKUP($B93,Atelier2!$C:$Q,I$1,FALSE))</f>
        <v>0</v>
      </c>
      <c r="J93" s="64" t="s">
        <v>251</v>
      </c>
      <c r="K93" s="78">
        <f>IF(ISNA(VLOOKUP($B93,Atelier3!$B:$P,K$1,0)),0,VLOOKUP($B93,Atelier3!$B:$P,K$1,FALSE))</f>
        <v>0</v>
      </c>
      <c r="L93" s="64"/>
      <c r="M93" s="78">
        <f>IF(ISNA(VLOOKUP($B93,Atelier4!$B:$P,M$1,0)),0,VLOOKUP($B93,Atelier4!$B:$P,M$1,FALSE))</f>
        <v>0</v>
      </c>
      <c r="N93" s="69"/>
      <c r="O93" s="78">
        <f>IF(ISNA(VLOOKUP($B93,Atelier5!$B:$Z,O$1,0)),0,VLOOKUP($B93,Atelier5!$B:$Z,O$1,FALSE))</f>
        <v>0</v>
      </c>
      <c r="P93" s="64"/>
      <c r="Q93" s="78">
        <f>IF(ISNA(VLOOKUP($B93,Atelier6!$B:$Z,Q$1,0)),0,VLOOKUP($B93,Atelier6!$B:$Z,Q$1,FALSE))</f>
        <v>0</v>
      </c>
      <c r="R93" s="64"/>
      <c r="S93" s="78"/>
    </row>
    <row r="94" spans="1:19" x14ac:dyDescent="0.45">
      <c r="A94" s="3" t="s">
        <v>173</v>
      </c>
      <c r="B94" s="3" t="str">
        <f>Tableau120[[#This Row],[Noms ]]&amp;", "&amp;Tableau120[[#This Row],[Prénom ]]</f>
        <v>Blouin, Linda</v>
      </c>
      <c r="C94" s="1" t="s">
        <v>179</v>
      </c>
      <c r="D94" s="1" t="s">
        <v>180</v>
      </c>
      <c r="E94" s="15"/>
      <c r="F94" s="69"/>
      <c r="G94" s="78">
        <f>IF(ISNA(VLOOKUP($B94,Atelier1!$B:$Z,G$1,0)),0,VLOOKUP($B94,Atelier1!$B:$Z,G$1,FALSE))</f>
        <v>0</v>
      </c>
      <c r="H94" s="64"/>
      <c r="I94" s="78">
        <f>IF(ISNA(VLOOKUP($B94,Atelier2!$C:$Q,I$1,0)),0,VLOOKUP($B94,Atelier2!$C:$Q,I$1,FALSE))</f>
        <v>0</v>
      </c>
      <c r="J94" s="64"/>
      <c r="K94" s="78">
        <f>IF(ISNA(VLOOKUP($B94,Atelier3!$B:$P,K$1,0)),0,VLOOKUP($B94,Atelier3!$B:$P,K$1,FALSE))</f>
        <v>0</v>
      </c>
      <c r="L94" s="64"/>
      <c r="M94" s="78">
        <f>IF(ISNA(VLOOKUP($B94,Atelier4!$B:$P,M$1,0)),0,VLOOKUP($B94,Atelier4!$B:$P,M$1,FALSE))</f>
        <v>0</v>
      </c>
      <c r="N94" s="69"/>
      <c r="O94" s="78">
        <f>IF(ISNA(VLOOKUP($B94,Atelier5!$B:$Z,O$1,0)),0,VLOOKUP($B94,Atelier5!$B:$Z,O$1,FALSE))</f>
        <v>0</v>
      </c>
      <c r="P94" s="64"/>
      <c r="Q94" s="78">
        <f>IF(ISNA(VLOOKUP($B94,Atelier6!$B:$Z,Q$1,0)),0,VLOOKUP($B94,Atelier6!$B:$Z,Q$1,FALSE))</f>
        <v>0</v>
      </c>
      <c r="R94" s="64" t="s">
        <v>251</v>
      </c>
      <c r="S94" s="78"/>
    </row>
    <row r="95" spans="1:19" hidden="1" x14ac:dyDescent="0.45">
      <c r="A95" s="3" t="s">
        <v>173</v>
      </c>
      <c r="B95" s="3" t="str">
        <f>Tableau120[[#This Row],[Noms ]]&amp;", "&amp;Tableau120[[#This Row],[Prénom ]]</f>
        <v>Dufresne, Chantal</v>
      </c>
      <c r="C95" s="1" t="s">
        <v>178</v>
      </c>
      <c r="D95" s="1" t="s">
        <v>153</v>
      </c>
      <c r="E95" s="15"/>
      <c r="F95" s="69"/>
      <c r="G95" s="78">
        <f>IF(ISNA(VLOOKUP($B95,Atelier1!$B:$Z,G$1,0)),0,VLOOKUP($B95,Atelier1!$B:$Z,G$1,FALSE))</f>
        <v>0</v>
      </c>
      <c r="H95" s="64"/>
      <c r="I95" s="78">
        <f>IF(ISNA(VLOOKUP($B95,Atelier2!$C:$Q,I$1,0)),0,VLOOKUP($B95,Atelier2!$C:$Q,I$1,FALSE))</f>
        <v>0</v>
      </c>
      <c r="J95" s="64"/>
      <c r="K95" s="78">
        <f>IF(ISNA(VLOOKUP($B95,Atelier3!$B:$P,K$1,0)),0,VLOOKUP($B95,Atelier3!$B:$P,K$1,FALSE))</f>
        <v>0</v>
      </c>
      <c r="L95" s="64"/>
      <c r="M95" s="78">
        <f>IF(ISNA(VLOOKUP($B95,Atelier4!$B:$P,M$1,0)),0,VLOOKUP($B95,Atelier4!$B:$P,M$1,FALSE))</f>
        <v>0</v>
      </c>
      <c r="N95" s="69" t="s">
        <v>251</v>
      </c>
      <c r="O95" s="78">
        <f>IF(ISNA(VLOOKUP($B95,Atelier5!$B:$Z,O$1,0)),0,VLOOKUP($B95,Atelier5!$B:$Z,O$1,FALSE))</f>
        <v>0</v>
      </c>
      <c r="P95" s="64"/>
      <c r="Q95" s="78">
        <f>IF(ISNA(VLOOKUP($B95,Atelier6!$B:$Z,Q$1,0)),0,VLOOKUP($B95,Atelier6!$B:$Z,Q$1,FALSE))</f>
        <v>0</v>
      </c>
      <c r="R95" s="64"/>
      <c r="S95" s="78"/>
    </row>
    <row r="96" spans="1:19" hidden="1" x14ac:dyDescent="0.45">
      <c r="A96" s="3" t="s">
        <v>173</v>
      </c>
      <c r="B96" s="3" t="str">
        <f>Tableau120[[#This Row],[Noms ]]&amp;", "&amp;Tableau120[[#This Row],[Prénom ]]</f>
        <v>Dupuis, Maxime</v>
      </c>
      <c r="C96" s="1" t="s">
        <v>174</v>
      </c>
      <c r="D96" s="1" t="s">
        <v>175</v>
      </c>
      <c r="E96" s="15"/>
      <c r="F96" s="69"/>
      <c r="G96" s="78">
        <f>IF(ISNA(VLOOKUP($B96,Atelier1!$B:$Z,G$1,0)),0,VLOOKUP($B96,Atelier1!$B:$Z,G$1,FALSE))</f>
        <v>0</v>
      </c>
      <c r="H96" s="64" t="s">
        <v>251</v>
      </c>
      <c r="I96" s="78" t="str">
        <f>IF(ISNA(VLOOKUP($B96,Atelier2!$C:$Q,I$1,0)),0,VLOOKUP($B96,Atelier2!$C:$Q,I$1,FALSE))</f>
        <v>max_dupuis_21@hotmail.com</v>
      </c>
      <c r="J96" s="64"/>
      <c r="K96" s="78">
        <f>IF(ISNA(VLOOKUP($B96,Atelier3!$B:$P,K$1,0)),0,VLOOKUP($B96,Atelier3!$B:$P,K$1,FALSE))</f>
        <v>0</v>
      </c>
      <c r="L96" s="64"/>
      <c r="M96" s="78">
        <f>IF(ISNA(VLOOKUP($B96,Atelier4!$B:$P,M$1,0)),0,VLOOKUP($B96,Atelier4!$B:$P,M$1,FALSE))</f>
        <v>0</v>
      </c>
      <c r="N96" s="69"/>
      <c r="O96" s="78">
        <f>IF(ISNA(VLOOKUP($B96,Atelier5!$B:$Z,O$1,0)),0,VLOOKUP($B96,Atelier5!$B:$Z,O$1,FALSE))</f>
        <v>0</v>
      </c>
      <c r="P96" s="64"/>
      <c r="Q96" s="78">
        <f>IF(ISNA(VLOOKUP($B96,Atelier6!$B:$Z,Q$1,0)),0,VLOOKUP($B96,Atelier6!$B:$Z,Q$1,FALSE))</f>
        <v>0</v>
      </c>
      <c r="R96" s="64"/>
      <c r="S96" s="78"/>
    </row>
    <row r="97" spans="1:19" hidden="1" x14ac:dyDescent="0.45">
      <c r="A97" s="3" t="s">
        <v>173</v>
      </c>
      <c r="B97" s="3" t="str">
        <f>Tableau120[[#This Row],[Noms ]]&amp;", "&amp;Tableau120[[#This Row],[Prénom ]]</f>
        <v>Dupuis, Michel</v>
      </c>
      <c r="C97" s="1" t="s">
        <v>174</v>
      </c>
      <c r="D97" s="1" t="s">
        <v>27</v>
      </c>
      <c r="E97" s="15"/>
      <c r="F97" s="69" t="s">
        <v>251</v>
      </c>
      <c r="G97" s="78">
        <f>IF(ISNA(VLOOKUP($B97,Atelier1!$B:$Z,G$1,0)),0,VLOOKUP($B97,Atelier1!$B:$Z,G$1,FALSE))</f>
        <v>0</v>
      </c>
      <c r="H97" s="64"/>
      <c r="I97" s="78">
        <f>IF(ISNA(VLOOKUP($B97,Atelier2!$C:$Q,I$1,0)),0,VLOOKUP($B97,Atelier2!$C:$Q,I$1,FALSE))</f>
        <v>0</v>
      </c>
      <c r="J97" s="64"/>
      <c r="K97" s="78">
        <f>IF(ISNA(VLOOKUP($B97,Atelier3!$B:$P,K$1,0)),0,VLOOKUP($B97,Atelier3!$B:$P,K$1,FALSE))</f>
        <v>0</v>
      </c>
      <c r="L97" s="64"/>
      <c r="M97" s="78">
        <f>IF(ISNA(VLOOKUP($B97,Atelier4!$B:$P,M$1,0)),0,VLOOKUP($B97,Atelier4!$B:$P,M$1,FALSE))</f>
        <v>0</v>
      </c>
      <c r="N97" s="69"/>
      <c r="O97" s="78">
        <f>IF(ISNA(VLOOKUP($B97,Atelier5!$B:$Z,O$1,0)),0,VLOOKUP($B97,Atelier5!$B:$Z,O$1,FALSE))</f>
        <v>0</v>
      </c>
      <c r="P97" s="64"/>
      <c r="Q97" s="78">
        <f>IF(ISNA(VLOOKUP($B97,Atelier6!$B:$Z,Q$1,0)),0,VLOOKUP($B97,Atelier6!$B:$Z,Q$1,FALSE))</f>
        <v>0</v>
      </c>
      <c r="R97" s="64"/>
      <c r="S97" s="78"/>
    </row>
    <row r="98" spans="1:19" hidden="1" x14ac:dyDescent="0.45">
      <c r="A98" s="3" t="s">
        <v>173</v>
      </c>
      <c r="B98" s="3" t="str">
        <f>Tableau120[[#This Row],[Noms ]]&amp;", "&amp;Tableau120[[#This Row],[Prénom ]]</f>
        <v>Élément, Marie-Lyne</v>
      </c>
      <c r="C98" s="1" t="s">
        <v>176</v>
      </c>
      <c r="D98" s="1" t="s">
        <v>177</v>
      </c>
      <c r="E98" s="15"/>
      <c r="F98" s="69"/>
      <c r="G98" s="78">
        <f>IF(ISNA(VLOOKUP($B98,Atelier1!$B:$Z,G$1,0)),0,VLOOKUP($B98,Atelier1!$B:$Z,G$1,FALSE))</f>
        <v>0</v>
      </c>
      <c r="H98" s="64"/>
      <c r="I98" s="78">
        <f>IF(ISNA(VLOOKUP($B98,Atelier2!$C:$Q,I$1,0)),0,VLOOKUP($B98,Atelier2!$C:$Q,I$1,FALSE))</f>
        <v>0</v>
      </c>
      <c r="J98" s="64" t="s">
        <v>251</v>
      </c>
      <c r="K98" s="78">
        <f>IF(ISNA(VLOOKUP($B98,Atelier3!$B:$P,K$1,0)),0,VLOOKUP($B98,Atelier3!$B:$P,K$1,FALSE))</f>
        <v>0</v>
      </c>
      <c r="L98" s="64"/>
      <c r="M98" s="78">
        <f>IF(ISNA(VLOOKUP($B98,Atelier4!$B:$P,M$1,0)),0,VLOOKUP($B98,Atelier4!$B:$P,M$1,FALSE))</f>
        <v>0</v>
      </c>
      <c r="N98" s="69"/>
      <c r="O98" s="78">
        <f>IF(ISNA(VLOOKUP($B98,Atelier5!$B:$Z,O$1,0)),0,VLOOKUP($B98,Atelier5!$B:$Z,O$1,FALSE))</f>
        <v>0</v>
      </c>
      <c r="P98" s="64"/>
      <c r="Q98" s="78">
        <f>IF(ISNA(VLOOKUP($B98,Atelier6!$B:$Z,Q$1,0)),0,VLOOKUP($B98,Atelier6!$B:$Z,Q$1,FALSE))</f>
        <v>0</v>
      </c>
      <c r="R98" s="64"/>
      <c r="S98" s="78"/>
    </row>
    <row r="99" spans="1:19" hidden="1" x14ac:dyDescent="0.45">
      <c r="A99" s="3" t="s">
        <v>173</v>
      </c>
      <c r="B99" s="3" t="str">
        <f>Tableau120[[#This Row],[Noms ]]&amp;", "&amp;Tableau120[[#This Row],[Prénom ]]</f>
        <v>Lampron, Christian</v>
      </c>
      <c r="C99" s="1" t="s">
        <v>183</v>
      </c>
      <c r="D99" s="1" t="s">
        <v>184</v>
      </c>
      <c r="E99" s="15"/>
      <c r="F99" s="69"/>
      <c r="G99" s="78">
        <f>IF(ISNA(VLOOKUP($B99,Atelier1!$B:$Z,G$1,0)),0,VLOOKUP($B99,Atelier1!$B:$Z,G$1,FALSE))</f>
        <v>0</v>
      </c>
      <c r="H99" s="64"/>
      <c r="I99" s="78">
        <f>IF(ISNA(VLOOKUP($B99,Atelier2!$C:$Q,I$1,0)),0,VLOOKUP($B99,Atelier2!$C:$Q,I$1,FALSE))</f>
        <v>0</v>
      </c>
      <c r="J99" s="64"/>
      <c r="K99" s="78">
        <f>IF(ISNA(VLOOKUP($B99,Atelier3!$B:$P,K$1,0)),0,VLOOKUP($B99,Atelier3!$B:$P,K$1,FALSE))</f>
        <v>0</v>
      </c>
      <c r="L99" s="64" t="s">
        <v>251</v>
      </c>
      <c r="M99" s="78">
        <f>IF(ISNA(VLOOKUP($B99,Atelier4!$B:$P,M$1,0)),0,VLOOKUP($B99,Atelier4!$B:$P,M$1,FALSE))</f>
        <v>0</v>
      </c>
      <c r="N99" s="69"/>
      <c r="O99" s="78">
        <f>IF(ISNA(VLOOKUP($B99,Atelier5!$B:$Z,O$1,0)),0,VLOOKUP($B99,Atelier5!$B:$Z,O$1,FALSE))</f>
        <v>0</v>
      </c>
      <c r="P99" s="64"/>
      <c r="Q99" s="78">
        <f>IF(ISNA(VLOOKUP($B99,Atelier6!$B:$Z,Q$1,0)),0,VLOOKUP($B99,Atelier6!$B:$Z,Q$1,FALSE))</f>
        <v>0</v>
      </c>
      <c r="R99" s="64"/>
      <c r="S99" s="78"/>
    </row>
    <row r="100" spans="1:19" hidden="1" x14ac:dyDescent="0.45">
      <c r="A100" s="3" t="s">
        <v>173</v>
      </c>
      <c r="B100" s="3" t="str">
        <f>Tableau120[[#This Row],[Noms ]]&amp;", "&amp;Tableau120[[#This Row],[Prénom ]]</f>
        <v>Veillette, Michèle</v>
      </c>
      <c r="C100" s="1" t="s">
        <v>181</v>
      </c>
      <c r="D100" s="1" t="s">
        <v>182</v>
      </c>
      <c r="E100" s="15"/>
      <c r="F100" s="69"/>
      <c r="G100" s="78">
        <f>IF(ISNA(VLOOKUP($B100,Atelier1!$B:$Z,G$1,0)),0,VLOOKUP($B100,Atelier1!$B:$Z,G$1,FALSE))</f>
        <v>0</v>
      </c>
      <c r="H100" s="64"/>
      <c r="I100" s="78">
        <f>IF(ISNA(VLOOKUP($B100,Atelier2!$C:$Q,I$1,0)),0,VLOOKUP($B100,Atelier2!$C:$Q,I$1,FALSE))</f>
        <v>0</v>
      </c>
      <c r="J100" s="64"/>
      <c r="K100" s="78">
        <f>IF(ISNA(VLOOKUP($B100,Atelier3!$B:$P,K$1,0)),0,VLOOKUP($B100,Atelier3!$B:$P,K$1,FALSE))</f>
        <v>0</v>
      </c>
      <c r="L100" s="64"/>
      <c r="M100" s="78">
        <f>IF(ISNA(VLOOKUP($B100,Atelier4!$B:$P,M$1,0)),0,VLOOKUP($B100,Atelier4!$B:$P,M$1,FALSE))</f>
        <v>0</v>
      </c>
      <c r="N100" s="69"/>
      <c r="O100" s="78">
        <f>IF(ISNA(VLOOKUP($B100,Atelier5!$B:$Z,O$1,0)),0,VLOOKUP($B100,Atelier5!$B:$Z,O$1,FALSE))</f>
        <v>0</v>
      </c>
      <c r="P100" s="64" t="s">
        <v>251</v>
      </c>
      <c r="Q100" s="78">
        <f>IF(ISNA(VLOOKUP($B100,Atelier6!$B:$Z,Q$1,0)),0,VLOOKUP($B100,Atelier6!$B:$Z,Q$1,FALSE))</f>
        <v>0</v>
      </c>
      <c r="R100" s="64"/>
      <c r="S100" s="78"/>
    </row>
    <row r="101" spans="1:19" hidden="1" x14ac:dyDescent="0.45">
      <c r="A101" s="3" t="s">
        <v>104</v>
      </c>
      <c r="B101" s="3" t="str">
        <f>Tableau120[[#This Row],[Noms ]]&amp;", "&amp;Tableau120[[#This Row],[Prénom ]]</f>
        <v>Bélanger, Marcel</v>
      </c>
      <c r="C101" s="1" t="s">
        <v>105</v>
      </c>
      <c r="D101" s="1" t="s">
        <v>41</v>
      </c>
      <c r="E101" s="15"/>
      <c r="F101" s="69"/>
      <c r="G101" s="78">
        <f>IF(ISNA(VLOOKUP($B101,Atelier1!$B:$Z,G$1,0)),0,VLOOKUP($B101,Atelier1!$B:$Z,G$1,FALSE))</f>
        <v>0</v>
      </c>
      <c r="H101" s="64"/>
      <c r="I101" s="78">
        <f>IF(ISNA(VLOOKUP($B101,Atelier2!$C:$Q,I$1,0)),0,VLOOKUP($B101,Atelier2!$C:$Q,I$1,FALSE))</f>
        <v>0</v>
      </c>
      <c r="J101" s="64"/>
      <c r="K101" s="78">
        <f>IF(ISNA(VLOOKUP($B101,Atelier3!$B:$P,K$1,0)),0,VLOOKUP($B101,Atelier3!$B:$P,K$1,FALSE))</f>
        <v>0</v>
      </c>
      <c r="L101" s="64"/>
      <c r="M101" s="78">
        <f>IF(ISNA(VLOOKUP($B101,Atelier4!$B:$P,M$1,0)),0,VLOOKUP($B101,Atelier4!$B:$P,M$1,FALSE))</f>
        <v>0</v>
      </c>
      <c r="N101" s="69"/>
      <c r="O101" s="78">
        <f>IF(ISNA(VLOOKUP($B101,Atelier5!$B:$Z,O$1,0)),0,VLOOKUP($B101,Atelier5!$B:$Z,O$1,FALSE))</f>
        <v>0</v>
      </c>
      <c r="P101" s="64" t="s">
        <v>251</v>
      </c>
      <c r="Q101" s="78">
        <f>IF(ISNA(VLOOKUP($B101,Atelier6!$B:$Z,Q$1,0)),0,VLOOKUP($B101,Atelier6!$B:$Z,Q$1,FALSE))</f>
        <v>0</v>
      </c>
      <c r="R101" s="64"/>
      <c r="S101" s="78"/>
    </row>
    <row r="102" spans="1:19" hidden="1" x14ac:dyDescent="0.45">
      <c r="A102" s="3" t="s">
        <v>104</v>
      </c>
      <c r="B102" s="3" t="str">
        <f>Tableau120[[#This Row],[Noms ]]&amp;", "&amp;Tableau120[[#This Row],[Prénom ]]</f>
        <v>Landry, René</v>
      </c>
      <c r="C102" s="1" t="s">
        <v>106</v>
      </c>
      <c r="D102" s="1" t="s">
        <v>107</v>
      </c>
      <c r="E102" s="15"/>
      <c r="F102" s="69"/>
      <c r="G102" s="78">
        <f>IF(ISNA(VLOOKUP($B102,Atelier1!$B:$Z,G$1,0)),0,VLOOKUP($B102,Atelier1!$B:$Z,G$1,FALSE))</f>
        <v>0</v>
      </c>
      <c r="H102" s="64"/>
      <c r="I102" s="78">
        <f>IF(ISNA(VLOOKUP($B102,Atelier2!$C:$Q,I$1,0)),0,VLOOKUP($B102,Atelier2!$C:$Q,I$1,FALSE))</f>
        <v>0</v>
      </c>
      <c r="J102" s="64"/>
      <c r="K102" s="78">
        <f>IF(ISNA(VLOOKUP($B102,Atelier3!$B:$P,K$1,0)),0,VLOOKUP($B102,Atelier3!$B:$P,K$1,FALSE))</f>
        <v>0</v>
      </c>
      <c r="L102" s="64" t="s">
        <v>251</v>
      </c>
      <c r="M102" s="78">
        <f>IF(ISNA(VLOOKUP($B102,Atelier4!$B:$P,M$1,0)),0,VLOOKUP($B102,Atelier4!$B:$P,M$1,FALSE))</f>
        <v>0</v>
      </c>
      <c r="N102" s="69"/>
      <c r="O102" s="78">
        <f>IF(ISNA(VLOOKUP($B102,Atelier5!$B:$Z,O$1,0)),0,VLOOKUP($B102,Atelier5!$B:$Z,O$1,FALSE))</f>
        <v>0</v>
      </c>
      <c r="P102" s="64"/>
      <c r="Q102" s="78">
        <f>IF(ISNA(VLOOKUP($B102,Atelier6!$B:$Z,Q$1,0)),0,VLOOKUP($B102,Atelier6!$B:$Z,Q$1,FALSE))</f>
        <v>0</v>
      </c>
      <c r="R102" s="64"/>
      <c r="S102" s="78"/>
    </row>
    <row r="103" spans="1:19" hidden="1" x14ac:dyDescent="0.45">
      <c r="A103" s="3" t="s">
        <v>35</v>
      </c>
      <c r="B103" s="3" t="str">
        <f>Tableau120[[#This Row],[Noms ]]&amp;", "&amp;Tableau120[[#This Row],[Prénom ]]</f>
        <v>Caouette, Guy</v>
      </c>
      <c r="C103" s="1" t="s">
        <v>36</v>
      </c>
      <c r="D103" s="1" t="s">
        <v>37</v>
      </c>
      <c r="E103" s="15"/>
      <c r="F103" s="69" t="s">
        <v>251</v>
      </c>
      <c r="G103" s="78">
        <f>IF(ISNA(VLOOKUP($B103,Atelier1!$B:$Z,G$1,0)),0,VLOOKUP($B103,Atelier1!$B:$Z,G$1,FALSE))</f>
        <v>0</v>
      </c>
      <c r="H103" s="64"/>
      <c r="I103" s="78">
        <f>IF(ISNA(VLOOKUP($B103,Atelier2!$C:$Q,I$1,0)),0,VLOOKUP($B103,Atelier2!$C:$Q,I$1,FALSE))</f>
        <v>0</v>
      </c>
      <c r="J103" s="64"/>
      <c r="K103" s="78">
        <f>IF(ISNA(VLOOKUP($B103,Atelier3!$B:$P,K$1,0)),0,VLOOKUP($B103,Atelier3!$B:$P,K$1,FALSE))</f>
        <v>0</v>
      </c>
      <c r="L103" s="64"/>
      <c r="M103" s="78">
        <f>IF(ISNA(VLOOKUP($B103,Atelier4!$B:$P,M$1,0)),0,VLOOKUP($B103,Atelier4!$B:$P,M$1,FALSE))</f>
        <v>0</v>
      </c>
      <c r="N103" s="69"/>
      <c r="O103" s="78">
        <f>IF(ISNA(VLOOKUP($B103,Atelier5!$B:$Z,O$1,0)),0,VLOOKUP($B103,Atelier5!$B:$Z,O$1,FALSE))</f>
        <v>0</v>
      </c>
      <c r="P103" s="64"/>
      <c r="Q103" s="78">
        <f>IF(ISNA(VLOOKUP($B103,Atelier6!$B:$Z,Q$1,0)),0,VLOOKUP($B103,Atelier6!$B:$Z,Q$1,FALSE))</f>
        <v>0</v>
      </c>
      <c r="R103" s="64"/>
      <c r="S103" s="78"/>
    </row>
    <row r="104" spans="1:19" hidden="1" x14ac:dyDescent="0.45">
      <c r="A104" s="3" t="s">
        <v>35</v>
      </c>
      <c r="B104" s="3" t="str">
        <f>Tableau120[[#This Row],[Noms ]]&amp;", "&amp;Tableau120[[#This Row],[Prénom ]]</f>
        <v>Deschênes, France</v>
      </c>
      <c r="C104" s="1" t="s">
        <v>42</v>
      </c>
      <c r="D104" s="1" t="s">
        <v>43</v>
      </c>
      <c r="E104" s="15"/>
      <c r="F104" s="69"/>
      <c r="G104" s="78">
        <f>IF(ISNA(VLOOKUP($B104,Atelier1!$B:$Z,G$1,0)),0,VLOOKUP($B104,Atelier1!$B:$Z,G$1,FALSE))</f>
        <v>0</v>
      </c>
      <c r="H104" s="64" t="s">
        <v>251</v>
      </c>
      <c r="I104" s="78" t="str">
        <f>IF(ISNA(VLOOKUP($B104,Atelier2!$C:$Q,I$1,0)),0,VLOOKUP($B104,Atelier2!$C:$Q,I$1,FALSE))</f>
        <v xml:space="preserve">fransou1966@hotmail.com; </v>
      </c>
      <c r="J104" s="64"/>
      <c r="K104" s="78">
        <f>IF(ISNA(VLOOKUP($B104,Atelier3!$B:$P,K$1,0)),0,VLOOKUP($B104,Atelier3!$B:$P,K$1,FALSE))</f>
        <v>0</v>
      </c>
      <c r="L104" s="64"/>
      <c r="M104" s="78">
        <f>IF(ISNA(VLOOKUP($B104,Atelier4!$B:$P,M$1,0)),0,VLOOKUP($B104,Atelier4!$B:$P,M$1,FALSE))</f>
        <v>0</v>
      </c>
      <c r="N104" s="69"/>
      <c r="O104" s="78">
        <f>IF(ISNA(VLOOKUP($B104,Atelier5!$B:$Z,O$1,0)),0,VLOOKUP($B104,Atelier5!$B:$Z,O$1,FALSE))</f>
        <v>0</v>
      </c>
      <c r="P104" s="64"/>
      <c r="Q104" s="78">
        <f>IF(ISNA(VLOOKUP($B104,Atelier6!$B:$Z,Q$1,0)),0,VLOOKUP($B104,Atelier6!$B:$Z,Q$1,FALSE))</f>
        <v>0</v>
      </c>
      <c r="R104" s="64"/>
      <c r="S104" s="78"/>
    </row>
    <row r="105" spans="1:19" x14ac:dyDescent="0.45">
      <c r="A105" s="3" t="s">
        <v>35</v>
      </c>
      <c r="B105" s="3" t="str">
        <f>Tableau120[[#This Row],[Noms ]]&amp;", "&amp;Tableau120[[#This Row],[Prénom ]]</f>
        <v>Dubé, Marcel</v>
      </c>
      <c r="C105" s="1" t="s">
        <v>40</v>
      </c>
      <c r="D105" s="1" t="s">
        <v>41</v>
      </c>
      <c r="E105" s="15"/>
      <c r="F105" s="69"/>
      <c r="G105" s="78">
        <f>IF(ISNA(VLOOKUP($B105,Atelier1!$B:$Z,G$1,0)),0,VLOOKUP($B105,Atelier1!$B:$Z,G$1,FALSE))</f>
        <v>0</v>
      </c>
      <c r="H105" s="64"/>
      <c r="I105" s="78">
        <f>IF(ISNA(VLOOKUP($B105,Atelier2!$C:$Q,I$1,0)),0,VLOOKUP($B105,Atelier2!$C:$Q,I$1,FALSE))</f>
        <v>0</v>
      </c>
      <c r="J105" s="64"/>
      <c r="K105" s="78">
        <f>IF(ISNA(VLOOKUP($B105,Atelier3!$B:$P,K$1,0)),0,VLOOKUP($B105,Atelier3!$B:$P,K$1,FALSE))</f>
        <v>0</v>
      </c>
      <c r="L105" s="64"/>
      <c r="M105" s="78">
        <f>IF(ISNA(VLOOKUP($B105,Atelier4!$B:$P,M$1,0)),0,VLOOKUP($B105,Atelier4!$B:$P,M$1,FALSE))</f>
        <v>0</v>
      </c>
      <c r="N105" s="69"/>
      <c r="O105" s="78">
        <f>IF(ISNA(VLOOKUP($B105,Atelier5!$B:$Z,O$1,0)),0,VLOOKUP($B105,Atelier5!$B:$Z,O$1,FALSE))</f>
        <v>0</v>
      </c>
      <c r="P105" s="64"/>
      <c r="Q105" s="78">
        <f>IF(ISNA(VLOOKUP($B105,Atelier6!$B:$Z,Q$1,0)),0,VLOOKUP($B105,Atelier6!$B:$Z,Q$1,FALSE))</f>
        <v>0</v>
      </c>
      <c r="R105" s="64" t="s">
        <v>251</v>
      </c>
      <c r="S105" s="78"/>
    </row>
    <row r="106" spans="1:19" hidden="1" x14ac:dyDescent="0.45">
      <c r="A106" s="3" t="s">
        <v>35</v>
      </c>
      <c r="B106" s="3" t="str">
        <f>Tableau120[[#This Row],[Noms ]]&amp;", "&amp;Tableau120[[#This Row],[Prénom ]]</f>
        <v>Durand, Madeleine</v>
      </c>
      <c r="C106" s="1" t="s">
        <v>38</v>
      </c>
      <c r="D106" s="1" t="s">
        <v>39</v>
      </c>
      <c r="E106" s="15"/>
      <c r="F106" s="69"/>
      <c r="G106" s="78">
        <f>IF(ISNA(VLOOKUP($B106,Atelier1!$B:$Z,G$1,0)),0,VLOOKUP($B106,Atelier1!$B:$Z,G$1,FALSE))</f>
        <v>0</v>
      </c>
      <c r="H106" s="64"/>
      <c r="I106" s="78">
        <f>IF(ISNA(VLOOKUP($B106,Atelier2!$C:$Q,I$1,0)),0,VLOOKUP($B106,Atelier2!$C:$Q,I$1,FALSE))</f>
        <v>0</v>
      </c>
      <c r="J106" s="64"/>
      <c r="K106" s="78">
        <f>IF(ISNA(VLOOKUP($B106,Atelier3!$B:$P,K$1,0)),0,VLOOKUP($B106,Atelier3!$B:$P,K$1,FALSE))</f>
        <v>0</v>
      </c>
      <c r="L106" s="64"/>
      <c r="M106" s="78">
        <f>IF(ISNA(VLOOKUP($B106,Atelier4!$B:$P,M$1,0)),0,VLOOKUP($B106,Atelier4!$B:$P,M$1,FALSE))</f>
        <v>0</v>
      </c>
      <c r="N106" s="69"/>
      <c r="O106" s="78">
        <f>IF(ISNA(VLOOKUP($B106,Atelier5!$B:$Z,O$1,0)),0,VLOOKUP($B106,Atelier5!$B:$Z,O$1,FALSE))</f>
        <v>0</v>
      </c>
      <c r="P106" s="64" t="s">
        <v>251</v>
      </c>
      <c r="Q106" s="78">
        <f>IF(ISNA(VLOOKUP($B106,Atelier6!$B:$Z,Q$1,0)),0,VLOOKUP($B106,Atelier6!$B:$Z,Q$1,FALSE))</f>
        <v>0</v>
      </c>
      <c r="R106" s="64"/>
      <c r="S106" s="78"/>
    </row>
    <row r="107" spans="1:19" hidden="1" x14ac:dyDescent="0.45">
      <c r="A107" s="3" t="s">
        <v>215</v>
      </c>
      <c r="B107" s="3" t="str">
        <f>Tableau120[[#This Row],[Noms ]]&amp;", "&amp;Tableau120[[#This Row],[Prénom ]]</f>
        <v>Perreault, Francine</v>
      </c>
      <c r="C107" s="1" t="s">
        <v>218</v>
      </c>
      <c r="D107" s="1" t="s">
        <v>219</v>
      </c>
      <c r="E107" s="15"/>
      <c r="F107" s="69"/>
      <c r="G107" s="78">
        <f>IF(ISNA(VLOOKUP($B107,Atelier1!$B:$Z,G$1,0)),0,VLOOKUP($B107,Atelier1!$B:$Z,G$1,FALSE))</f>
        <v>0</v>
      </c>
      <c r="H107" s="64"/>
      <c r="I107" s="78">
        <f>IF(ISNA(VLOOKUP($B107,Atelier2!$C:$Q,I$1,0)),0,VLOOKUP($B107,Atelier2!$C:$Q,I$1,FALSE))</f>
        <v>0</v>
      </c>
      <c r="J107" s="64"/>
      <c r="K107" s="78">
        <f>IF(ISNA(VLOOKUP($B107,Atelier3!$B:$P,K$1,0)),0,VLOOKUP($B107,Atelier3!$B:$P,K$1,FALSE))</f>
        <v>0</v>
      </c>
      <c r="L107" s="64"/>
      <c r="M107" s="78">
        <f>IF(ISNA(VLOOKUP($B107,Atelier4!$B:$P,M$1,0)),0,VLOOKUP($B107,Atelier4!$B:$P,M$1,FALSE))</f>
        <v>0</v>
      </c>
      <c r="N107" s="69"/>
      <c r="O107" s="78">
        <f>IF(ISNA(VLOOKUP($B107,Atelier5!$B:$Z,O$1,0)),0,VLOOKUP($B107,Atelier5!$B:$Z,O$1,FALSE))</f>
        <v>0</v>
      </c>
      <c r="P107" s="64" t="s">
        <v>251</v>
      </c>
      <c r="Q107" s="78">
        <f>IF(ISNA(VLOOKUP($B107,Atelier6!$B:$Z,Q$1,0)),0,VLOOKUP($B107,Atelier6!$B:$Z,Q$1,FALSE))</f>
        <v>0</v>
      </c>
      <c r="R107" s="64"/>
      <c r="S107" s="78"/>
    </row>
    <row r="108" spans="1:19" hidden="1" x14ac:dyDescent="0.45">
      <c r="A108" s="3" t="s">
        <v>215</v>
      </c>
      <c r="B108" s="3" t="str">
        <f>Tableau120[[#This Row],[Noms ]]&amp;", "&amp;Tableau120[[#This Row],[Prénom ]]</f>
        <v>Prévost, Gaétan</v>
      </c>
      <c r="C108" s="1" t="s">
        <v>216</v>
      </c>
      <c r="D108" s="1" t="s">
        <v>217</v>
      </c>
      <c r="E108" s="15"/>
      <c r="F108" s="69"/>
      <c r="G108" s="78">
        <f>IF(ISNA(VLOOKUP($B108,Atelier1!$B:$Z,G$1,0)),0,VLOOKUP($B108,Atelier1!$B:$Z,G$1,FALSE))</f>
        <v>0</v>
      </c>
      <c r="H108" s="64"/>
      <c r="I108" s="78">
        <f>IF(ISNA(VLOOKUP($B108,Atelier2!$C:$Q,I$1,0)),0,VLOOKUP($B108,Atelier2!$C:$Q,I$1,FALSE))</f>
        <v>0</v>
      </c>
      <c r="J108" s="64"/>
      <c r="K108" s="78">
        <f>IF(ISNA(VLOOKUP($B108,Atelier3!$B:$P,K$1,0)),0,VLOOKUP($B108,Atelier3!$B:$P,K$1,FALSE))</f>
        <v>0</v>
      </c>
      <c r="L108" s="64"/>
      <c r="M108" s="78">
        <f>IF(ISNA(VLOOKUP($B108,Atelier4!$B:$P,M$1,0)),0,VLOOKUP($B108,Atelier4!$B:$P,M$1,FALSE))</f>
        <v>0</v>
      </c>
      <c r="N108" s="69"/>
      <c r="O108" s="78">
        <f>IF(ISNA(VLOOKUP($B108,Atelier5!$B:$Z,O$1,0)),0,VLOOKUP($B108,Atelier5!$B:$Z,O$1,FALSE))</f>
        <v>0</v>
      </c>
      <c r="P108" s="64" t="s">
        <v>251</v>
      </c>
      <c r="Q108" s="78">
        <f>IF(ISNA(VLOOKUP($B108,Atelier6!$B:$Z,Q$1,0)),0,VLOOKUP($B108,Atelier6!$B:$Z,Q$1,FALSE))</f>
        <v>0</v>
      </c>
      <c r="R108" s="64"/>
      <c r="S108" s="78"/>
    </row>
    <row r="109" spans="1:19" x14ac:dyDescent="0.45">
      <c r="A109" s="3" t="s">
        <v>206</v>
      </c>
      <c r="B109" s="3" t="str">
        <f>Tableau120[[#This Row],[Noms ]]&amp;", "&amp;Tableau120[[#This Row],[Prénom ]]</f>
        <v>Charette , Armand Jr.</v>
      </c>
      <c r="C109" s="1" t="s">
        <v>253</v>
      </c>
      <c r="D109" s="1" t="s">
        <v>209</v>
      </c>
      <c r="E109" s="15"/>
      <c r="F109" s="69"/>
      <c r="G109" s="78">
        <f>IF(ISNA(VLOOKUP($B109,Atelier1!$B:$Z,G$1,0)),0,VLOOKUP($B109,Atelier1!$B:$Z,G$1,FALSE))</f>
        <v>0</v>
      </c>
      <c r="H109" s="64"/>
      <c r="I109" s="78">
        <f>IF(ISNA(VLOOKUP($B109,Atelier2!$C:$Q,I$1,0)),0,VLOOKUP($B109,Atelier2!$C:$Q,I$1,FALSE))</f>
        <v>0</v>
      </c>
      <c r="J109" s="64"/>
      <c r="K109" s="78">
        <f>IF(ISNA(VLOOKUP($B109,Atelier3!$B:$P,K$1,0)),0,VLOOKUP($B109,Atelier3!$B:$P,K$1,FALSE))</f>
        <v>0</v>
      </c>
      <c r="L109" s="64"/>
      <c r="M109" s="78">
        <f>IF(ISNA(VLOOKUP($B109,Atelier4!$B:$P,M$1,0)),0,VLOOKUP($B109,Atelier4!$B:$P,M$1,FALSE))</f>
        <v>0</v>
      </c>
      <c r="N109" s="69"/>
      <c r="O109" s="78">
        <f>IF(ISNA(VLOOKUP($B109,Atelier5!$B:$Z,O$1,0)),0,VLOOKUP($B109,Atelier5!$B:$Z,O$1,FALSE))</f>
        <v>0</v>
      </c>
      <c r="P109" s="64"/>
      <c r="Q109" s="78">
        <f>IF(ISNA(VLOOKUP($B109,Atelier6!$B:$Z,Q$1,0)),0,VLOOKUP($B109,Atelier6!$B:$Z,Q$1,FALSE))</f>
        <v>0</v>
      </c>
      <c r="R109" s="64" t="s">
        <v>251</v>
      </c>
      <c r="S109" s="78"/>
    </row>
    <row r="110" spans="1:19" hidden="1" x14ac:dyDescent="0.45">
      <c r="A110" s="3" t="s">
        <v>206</v>
      </c>
      <c r="B110" s="3" t="str">
        <f>Tableau120[[#This Row],[Noms ]]&amp;", "&amp;Tableau120[[#This Row],[Prénom ]]</f>
        <v>Lemieux, Natacha</v>
      </c>
      <c r="C110" s="1" t="s">
        <v>197</v>
      </c>
      <c r="D110" s="1" t="s">
        <v>211</v>
      </c>
      <c r="E110" s="15"/>
      <c r="F110" s="69" t="s">
        <v>251</v>
      </c>
      <c r="G110" s="78">
        <f>IF(ISNA(VLOOKUP($B110,Atelier1!$B:$Z,G$1,0)),0,VLOOKUP($B110,Atelier1!$B:$Z,G$1,FALSE))</f>
        <v>0</v>
      </c>
      <c r="H110" s="64"/>
      <c r="I110" s="78">
        <f>IF(ISNA(VLOOKUP($B110,Atelier2!$C:$Q,I$1,0)),0,VLOOKUP($B110,Atelier2!$C:$Q,I$1,FALSE))</f>
        <v>0</v>
      </c>
      <c r="J110" s="64"/>
      <c r="K110" s="78">
        <f>IF(ISNA(VLOOKUP($B110,Atelier3!$B:$P,K$1,0)),0,VLOOKUP($B110,Atelier3!$B:$P,K$1,FALSE))</f>
        <v>0</v>
      </c>
      <c r="L110" s="64"/>
      <c r="M110" s="78">
        <f>IF(ISNA(VLOOKUP($B110,Atelier4!$B:$P,M$1,0)),0,VLOOKUP($B110,Atelier4!$B:$P,M$1,FALSE))</f>
        <v>0</v>
      </c>
      <c r="N110" s="69"/>
      <c r="O110" s="78">
        <f>IF(ISNA(VLOOKUP($B110,Atelier5!$B:$Z,O$1,0)),0,VLOOKUP($B110,Atelier5!$B:$Z,O$1,FALSE))</f>
        <v>0</v>
      </c>
      <c r="P110" s="64"/>
      <c r="Q110" s="78">
        <f>IF(ISNA(VLOOKUP($B110,Atelier6!$B:$Z,Q$1,0)),0,VLOOKUP($B110,Atelier6!$B:$Z,Q$1,FALSE))</f>
        <v>0</v>
      </c>
      <c r="R110" s="64"/>
      <c r="S110" s="78"/>
    </row>
    <row r="111" spans="1:19" hidden="1" x14ac:dyDescent="0.45">
      <c r="A111" s="3" t="s">
        <v>206</v>
      </c>
      <c r="B111" s="3" t="str">
        <f>Tableau120[[#This Row],[Noms ]]&amp;", "&amp;Tableau120[[#This Row],[Prénom ]]</f>
        <v>Lévesque, Anne</v>
      </c>
      <c r="C111" s="1" t="s">
        <v>186</v>
      </c>
      <c r="D111" s="1" t="s">
        <v>214</v>
      </c>
      <c r="E111" s="15"/>
      <c r="F111" s="69"/>
      <c r="G111" s="78">
        <f>IF(ISNA(VLOOKUP($B111,Atelier1!$B:$Z,G$1,0)),0,VLOOKUP($B111,Atelier1!$B:$Z,G$1,FALSE))</f>
        <v>0</v>
      </c>
      <c r="H111" s="64"/>
      <c r="I111" s="78">
        <f>IF(ISNA(VLOOKUP($B111,Atelier2!$C:$Q,I$1,0)),0,VLOOKUP($B111,Atelier2!$C:$Q,I$1,FALSE))</f>
        <v>0</v>
      </c>
      <c r="J111" s="64"/>
      <c r="K111" s="78">
        <f>IF(ISNA(VLOOKUP($B111,Atelier3!$B:$P,K$1,0)),0,VLOOKUP($B111,Atelier3!$B:$P,K$1,FALSE))</f>
        <v>0</v>
      </c>
      <c r="L111" s="64"/>
      <c r="M111" s="78">
        <f>IF(ISNA(VLOOKUP($B111,Atelier4!$B:$P,M$1,0)),0,VLOOKUP($B111,Atelier4!$B:$P,M$1,FALSE))</f>
        <v>0</v>
      </c>
      <c r="N111" s="69" t="s">
        <v>251</v>
      </c>
      <c r="O111" s="78">
        <f>IF(ISNA(VLOOKUP($B111,Atelier5!$B:$Z,O$1,0)),0,VLOOKUP($B111,Atelier5!$B:$Z,O$1,FALSE))</f>
        <v>0</v>
      </c>
      <c r="P111" s="64"/>
      <c r="Q111" s="78">
        <f>IF(ISNA(VLOOKUP($B111,Atelier6!$B:$Z,Q$1,0)),0,VLOOKUP($B111,Atelier6!$B:$Z,Q$1,FALSE))</f>
        <v>0</v>
      </c>
      <c r="R111" s="64"/>
      <c r="S111" s="78"/>
    </row>
    <row r="112" spans="1:19" hidden="1" x14ac:dyDescent="0.45">
      <c r="A112" s="3" t="s">
        <v>206</v>
      </c>
      <c r="B112" s="3" t="str">
        <f>Tableau120[[#This Row],[Noms ]]&amp;", "&amp;Tableau120[[#This Row],[Prénom ]]</f>
        <v>Mcdonald, Normand</v>
      </c>
      <c r="C112" s="1" t="s">
        <v>212</v>
      </c>
      <c r="D112" s="1" t="s">
        <v>213</v>
      </c>
      <c r="E112" s="15"/>
      <c r="F112" s="69"/>
      <c r="G112" s="78">
        <f>IF(ISNA(VLOOKUP($B112,Atelier1!$B:$Z,G$1,0)),0,VLOOKUP($B112,Atelier1!$B:$Z,G$1,FALSE))</f>
        <v>0</v>
      </c>
      <c r="H112" s="64"/>
      <c r="I112" s="78">
        <f>IF(ISNA(VLOOKUP($B112,Atelier2!$C:$Q,I$1,0)),0,VLOOKUP($B112,Atelier2!$C:$Q,I$1,FALSE))</f>
        <v>0</v>
      </c>
      <c r="J112" s="64"/>
      <c r="K112" s="78">
        <f>IF(ISNA(VLOOKUP($B112,Atelier3!$B:$P,K$1,0)),0,VLOOKUP($B112,Atelier3!$B:$P,K$1,FALSE))</f>
        <v>0</v>
      </c>
      <c r="L112" s="64"/>
      <c r="M112" s="78">
        <f>IF(ISNA(VLOOKUP($B112,Atelier4!$B:$P,M$1,0)),0,VLOOKUP($B112,Atelier4!$B:$P,M$1,FALSE))</f>
        <v>0</v>
      </c>
      <c r="N112" s="69" t="s">
        <v>251</v>
      </c>
      <c r="O112" s="78">
        <f>IF(ISNA(VLOOKUP($B112,Atelier5!$B:$Z,O$1,0)),0,VLOOKUP($B112,Atelier5!$B:$Z,O$1,FALSE))</f>
        <v>0</v>
      </c>
      <c r="P112" s="64"/>
      <c r="Q112" s="78">
        <f>IF(ISNA(VLOOKUP($B112,Atelier6!$B:$Z,Q$1,0)),0,VLOOKUP($B112,Atelier6!$B:$Z,Q$1,FALSE))</f>
        <v>0</v>
      </c>
      <c r="R112" s="64"/>
      <c r="S112" s="78"/>
    </row>
    <row r="113" spans="1:19" hidden="1" x14ac:dyDescent="0.45">
      <c r="A113" s="10" t="s">
        <v>206</v>
      </c>
      <c r="B113" s="10" t="str">
        <f>Tableau120[[#This Row],[Noms ]]&amp;", "&amp;Tableau120[[#This Row],[Prénom ]]</f>
        <v>Simard, Sylvie</v>
      </c>
      <c r="C113" s="11" t="s">
        <v>207</v>
      </c>
      <c r="D113" s="11" t="s">
        <v>208</v>
      </c>
      <c r="E113" s="38">
        <v>1</v>
      </c>
      <c r="F113" s="69"/>
      <c r="G113" s="78">
        <f>IF(ISNA(VLOOKUP($B113,Atelier1!$B:$Z,G$1,0)),0,VLOOKUP($B113,Atelier1!$B:$Z,G$1,FALSE))</f>
        <v>0</v>
      </c>
      <c r="H113" s="65" t="s">
        <v>74</v>
      </c>
      <c r="I113" s="78" t="str">
        <f>IF(ISNA(VLOOKUP($B113,Atelier2!$C:$Q,I$1,0)),0,VLOOKUP($B113,Atelier2!$C:$Q,I$1,FALSE))</f>
        <v>secretaire@lions7iles.ca</v>
      </c>
      <c r="J113" s="64"/>
      <c r="K113" s="78">
        <f>IF(ISNA(VLOOKUP($B113,Atelier3!$B:$P,K$1,0)),0,VLOOKUP($B113,Atelier3!$B:$P,K$1,FALSE))</f>
        <v>0</v>
      </c>
      <c r="L113" s="64"/>
      <c r="M113" s="78">
        <f>IF(ISNA(VLOOKUP($B113,Atelier4!$B:$P,M$1,0)),0,VLOOKUP($B113,Atelier4!$B:$P,M$1,FALSE))</f>
        <v>0</v>
      </c>
      <c r="N113" s="69"/>
      <c r="O113" s="78">
        <f>IF(ISNA(VLOOKUP($B113,Atelier5!$B:$Z,O$1,0)),0,VLOOKUP($B113,Atelier5!$B:$Z,O$1,FALSE))</f>
        <v>0</v>
      </c>
      <c r="P113" s="64"/>
      <c r="Q113" s="78">
        <f>IF(ISNA(VLOOKUP($B113,Atelier6!$B:$Z,Q$1,0)),0,VLOOKUP($B113,Atelier6!$B:$Z,Q$1,FALSE))</f>
        <v>0</v>
      </c>
      <c r="R113" s="64"/>
      <c r="S113" s="78"/>
    </row>
    <row r="114" spans="1:19" hidden="1" x14ac:dyDescent="0.45">
      <c r="A114" s="10" t="s">
        <v>206</v>
      </c>
      <c r="B114" s="10" t="str">
        <f>Tableau120[[#This Row],[Noms ]]&amp;", "&amp;Tableau120[[#This Row],[Prénom ]]</f>
        <v>Tremblay, Louis</v>
      </c>
      <c r="C114" s="11" t="s">
        <v>119</v>
      </c>
      <c r="D114" s="11" t="s">
        <v>210</v>
      </c>
      <c r="E114" s="38">
        <v>1</v>
      </c>
      <c r="F114" s="69" t="s">
        <v>57</v>
      </c>
      <c r="G114" s="78">
        <f>IF(ISNA(VLOOKUP($B114,Atelier1!$B:$Z,G$1,0)),0,VLOOKUP($B114,Atelier1!$B:$Z,G$1,FALSE))</f>
        <v>0</v>
      </c>
      <c r="H114" s="64"/>
      <c r="I114" s="78">
        <f>IF(ISNA(VLOOKUP($B114,Atelier2!$C:$Q,I$1,0)),0,VLOOKUP($B114,Atelier2!$C:$Q,I$1,FALSE))</f>
        <v>0</v>
      </c>
      <c r="J114" s="64"/>
      <c r="K114" s="78">
        <f>IF(ISNA(VLOOKUP($B114,Atelier3!$B:$P,K$1,0)),0,VLOOKUP($B114,Atelier3!$B:$P,K$1,FALSE))</f>
        <v>0</v>
      </c>
      <c r="L114" s="64"/>
      <c r="M114" s="78">
        <f>IF(ISNA(VLOOKUP($B114,Atelier4!$B:$P,M$1,0)),0,VLOOKUP($B114,Atelier4!$B:$P,M$1,FALSE))</f>
        <v>0</v>
      </c>
      <c r="N114" s="69"/>
      <c r="O114" s="78">
        <f>IF(ISNA(VLOOKUP($B114,Atelier5!$B:$Z,O$1,0)),0,VLOOKUP($B114,Atelier5!$B:$Z,O$1,FALSE))</f>
        <v>0</v>
      </c>
      <c r="P114" s="64"/>
      <c r="Q114" s="78">
        <f>IF(ISNA(VLOOKUP($B114,Atelier6!$B:$Z,Q$1,0)),0,VLOOKUP($B114,Atelier6!$B:$Z,Q$1,FALSE))</f>
        <v>0</v>
      </c>
      <c r="R114" s="64"/>
      <c r="S114" s="78"/>
    </row>
    <row r="115" spans="1:19" hidden="1" x14ac:dyDescent="0.45">
      <c r="A115" s="3" t="s">
        <v>224</v>
      </c>
      <c r="B115" s="3" t="str">
        <f>Tableau120[[#This Row],[Noms ]]&amp;", "&amp;Tableau120[[#This Row],[Prénom ]]</f>
        <v>Arsenault, Paulette</v>
      </c>
      <c r="C115" s="1" t="s">
        <v>226</v>
      </c>
      <c r="D115" s="1" t="s">
        <v>227</v>
      </c>
      <c r="E115" s="15"/>
      <c r="F115" s="69"/>
      <c r="G115" s="78">
        <f>IF(ISNA(VLOOKUP($B115,Atelier1!$B:$Z,G$1,0)),0,VLOOKUP($B115,Atelier1!$B:$Z,G$1,FALSE))</f>
        <v>0</v>
      </c>
      <c r="H115" s="64"/>
      <c r="I115" s="78" t="str">
        <f>IF(ISNA(VLOOKUP($B115,Atelier2!$C:$Q,I$1,0)),0,VLOOKUP($B115,Atelier2!$C:$Q,I$1,FALSE))</f>
        <v>p.arseno115@hotmail.ca</v>
      </c>
      <c r="J115" s="64"/>
      <c r="K115" s="78">
        <f>IF(ISNA(VLOOKUP($B115,Atelier3!$B:$P,K$1,0)),0,VLOOKUP($B115,Atelier3!$B:$P,K$1,FALSE))</f>
        <v>0</v>
      </c>
      <c r="L115" s="64"/>
      <c r="M115" s="78">
        <f>IF(ISNA(VLOOKUP($B115,Atelier4!$B:$P,M$1,0)),0,VLOOKUP($B115,Atelier4!$B:$P,M$1,FALSE))</f>
        <v>0</v>
      </c>
      <c r="N115" s="69"/>
      <c r="O115" s="78">
        <f>IF(ISNA(VLOOKUP($B115,Atelier5!$B:$Z,O$1,0)),0,VLOOKUP($B115,Atelier5!$B:$Z,O$1,FALSE))</f>
        <v>0</v>
      </c>
      <c r="P115" s="64" t="s">
        <v>251</v>
      </c>
      <c r="Q115" s="78">
        <f>IF(ISNA(VLOOKUP($B115,Atelier6!$B:$Z,Q$1,0)),0,VLOOKUP($B115,Atelier6!$B:$Z,Q$1,FALSE))</f>
        <v>0</v>
      </c>
      <c r="R115" s="64"/>
      <c r="S115" s="78"/>
    </row>
    <row r="116" spans="1:19" hidden="1" x14ac:dyDescent="0.45">
      <c r="A116" s="3" t="s">
        <v>224</v>
      </c>
      <c r="B116" s="3" t="str">
        <f>Tableau120[[#This Row],[Noms ]]&amp;", "&amp;Tableau120[[#This Row],[Prénom ]]</f>
        <v>Bernier, Nathalie</v>
      </c>
      <c r="C116" s="1" t="s">
        <v>231</v>
      </c>
      <c r="D116" s="1" t="s">
        <v>136</v>
      </c>
      <c r="E116" s="15"/>
      <c r="F116" s="68" t="s">
        <v>251</v>
      </c>
      <c r="G116" s="77">
        <f>IF(ISNA(VLOOKUP($B116,Atelier1!$B:$Z,G$1,0)),0,VLOOKUP($B116,Atelier1!$B:$Z,G$1,FALSE))</f>
        <v>0</v>
      </c>
      <c r="H116" s="64"/>
      <c r="I116" s="77">
        <f>IF(ISNA(VLOOKUP($B116,Atelier2!$C:$Q,I$1,0)),0,VLOOKUP($B116,Atelier2!$C:$Q,I$1,FALSE))</f>
        <v>0</v>
      </c>
      <c r="J116" s="64"/>
      <c r="K116" s="77">
        <f>IF(ISNA(VLOOKUP($B116,Atelier3!$B:$P,K$1,0)),0,VLOOKUP($B116,Atelier3!$B:$P,K$1,FALSE))</f>
        <v>0</v>
      </c>
      <c r="L116" s="64"/>
      <c r="M116" s="77">
        <f>IF(ISNA(VLOOKUP($B116,Atelier4!$B:$P,M$1,0)),0,VLOOKUP($B116,Atelier4!$B:$P,M$1,FALSE))</f>
        <v>0</v>
      </c>
      <c r="N116" s="69"/>
      <c r="O116" s="77">
        <f>IF(ISNA(VLOOKUP($B116,Atelier5!$B:$Z,O$1,0)),0,VLOOKUP($B116,Atelier5!$B:$Z,O$1,FALSE))</f>
        <v>0</v>
      </c>
      <c r="P116" s="64"/>
      <c r="Q116" s="77">
        <f>IF(ISNA(VLOOKUP($B116,Atelier6!$B:$Z,Q$1,0)),0,VLOOKUP($B116,Atelier6!$B:$Z,Q$1,FALSE))</f>
        <v>0</v>
      </c>
      <c r="R116" s="64"/>
      <c r="S116" s="77"/>
    </row>
    <row r="117" spans="1:19" hidden="1" x14ac:dyDescent="0.45">
      <c r="A117" s="3" t="s">
        <v>224</v>
      </c>
      <c r="B117" s="3" t="str">
        <f>Tableau120[[#This Row],[Noms ]]&amp;", "&amp;Tableau120[[#This Row],[Prénom ]]</f>
        <v>Dubé, Simon</v>
      </c>
      <c r="C117" s="1" t="s">
        <v>40</v>
      </c>
      <c r="D117" s="1" t="s">
        <v>157</v>
      </c>
      <c r="E117" s="15"/>
      <c r="F117" s="69"/>
      <c r="G117" s="78">
        <f>IF(ISNA(VLOOKUP($B117,Atelier1!$B:$Z,G$1,0)),0,VLOOKUP($B117,Atelier1!$B:$Z,G$1,FALSE))</f>
        <v>0</v>
      </c>
      <c r="H117" s="64"/>
      <c r="I117" s="78">
        <f>IF(ISNA(VLOOKUP($B117,Atelier2!$C:$Q,I$1,0)),0,VLOOKUP($B117,Atelier2!$C:$Q,I$1,FALSE))</f>
        <v>0</v>
      </c>
      <c r="J117" s="64"/>
      <c r="K117" s="78">
        <f>IF(ISNA(VLOOKUP($B117,Atelier3!$B:$P,K$1,0)),0,VLOOKUP($B117,Atelier3!$B:$P,K$1,FALSE))</f>
        <v>0</v>
      </c>
      <c r="L117" s="64"/>
      <c r="M117" s="78">
        <f>IF(ISNA(VLOOKUP($B117,Atelier4!$B:$P,M$1,0)),0,VLOOKUP($B117,Atelier4!$B:$P,M$1,FALSE))</f>
        <v>0</v>
      </c>
      <c r="N117" s="69"/>
      <c r="O117" s="78">
        <f>IF(ISNA(VLOOKUP($B117,Atelier5!$B:$Z,O$1,0)),0,VLOOKUP($B117,Atelier5!$B:$Z,O$1,FALSE))</f>
        <v>0</v>
      </c>
      <c r="P117" s="64" t="s">
        <v>251</v>
      </c>
      <c r="Q117" s="78">
        <f>IF(ISNA(VLOOKUP($B117,Atelier6!$B:$Z,Q$1,0)),0,VLOOKUP($B117,Atelier6!$B:$Z,Q$1,FALSE))</f>
        <v>0</v>
      </c>
      <c r="R117" s="64"/>
      <c r="S117" s="78"/>
    </row>
    <row r="118" spans="1:19" hidden="1" x14ac:dyDescent="0.45">
      <c r="A118" s="3" t="s">
        <v>224</v>
      </c>
      <c r="B118" s="3" t="str">
        <f>Tableau120[[#This Row],[Noms ]]&amp;", "&amp;Tableau120[[#This Row],[Prénom ]]</f>
        <v>Gagné, Steve</v>
      </c>
      <c r="C118" s="1" t="s">
        <v>29</v>
      </c>
      <c r="D118" s="1" t="s">
        <v>229</v>
      </c>
      <c r="E118" s="15"/>
      <c r="F118" s="69"/>
      <c r="G118" s="78">
        <f>IF(ISNA(VLOOKUP($B118,Atelier1!$B:$Z,G$1,0)),0,VLOOKUP($B118,Atelier1!$B:$Z,G$1,FALSE))</f>
        <v>0</v>
      </c>
      <c r="H118" s="64"/>
      <c r="I118" s="78">
        <f>IF(ISNA(VLOOKUP($B118,Atelier2!$C:$Q,I$1,0)),0,VLOOKUP($B118,Atelier2!$C:$Q,I$1,FALSE))</f>
        <v>0</v>
      </c>
      <c r="J118" s="64"/>
      <c r="K118" s="78">
        <f>IF(ISNA(VLOOKUP($B118,Atelier3!$B:$P,K$1,0)),0,VLOOKUP($B118,Atelier3!$B:$P,K$1,FALSE))</f>
        <v>0</v>
      </c>
      <c r="L118" s="64"/>
      <c r="M118" s="78">
        <f>IF(ISNA(VLOOKUP($B118,Atelier4!$B:$P,M$1,0)),0,VLOOKUP($B118,Atelier4!$B:$P,M$1,FALSE))</f>
        <v>0</v>
      </c>
      <c r="N118" s="69" t="s">
        <v>251</v>
      </c>
      <c r="O118" s="78">
        <f>IF(ISNA(VLOOKUP($B118,Atelier5!$B:$Z,O$1,0)),0,VLOOKUP($B118,Atelier5!$B:$Z,O$1,FALSE))</f>
        <v>0</v>
      </c>
      <c r="P118" s="64"/>
      <c r="Q118" s="78">
        <f>IF(ISNA(VLOOKUP($B118,Atelier6!$B:$Z,Q$1,0)),0,VLOOKUP($B118,Atelier6!$B:$Z,Q$1,FALSE))</f>
        <v>0</v>
      </c>
      <c r="R118" s="64"/>
      <c r="S118" s="78"/>
    </row>
    <row r="119" spans="1:19" ht="14.65" thickBot="1" x14ac:dyDescent="0.5">
      <c r="A119" s="10" t="s">
        <v>224</v>
      </c>
      <c r="B119" s="10" t="str">
        <f>Tableau120[[#This Row],[Noms ]]&amp;", "&amp;Tableau120[[#This Row],[Prénom ]]</f>
        <v>Julien, Francine</v>
      </c>
      <c r="C119" s="11" t="s">
        <v>225</v>
      </c>
      <c r="D119" s="11" t="s">
        <v>219</v>
      </c>
      <c r="E119" s="38">
        <v>1</v>
      </c>
      <c r="F119" s="69"/>
      <c r="G119" s="78">
        <f>IF(ISNA(VLOOKUP($B119,Atelier1!$B:$Z,G$1,0)),0,VLOOKUP($B119,Atelier1!$B:$Z,G$1,FALSE))</f>
        <v>0</v>
      </c>
      <c r="H119" s="64"/>
      <c r="I119" s="78" t="str">
        <f>IF(ISNA(VLOOKUP($B119,Atelier2!$C:$Q,I$1,0)),0,VLOOKUP($B119,Atelier2!$C:$Q,I$1,FALSE))</f>
        <v>fjulien@telus.net</v>
      </c>
      <c r="J119" s="64"/>
      <c r="K119" s="78">
        <f>IF(ISNA(VLOOKUP($B119,Atelier3!$B:$P,K$1,0)),0,VLOOKUP($B119,Atelier3!$B:$P,K$1,FALSE))</f>
        <v>0</v>
      </c>
      <c r="L119" s="64"/>
      <c r="M119" s="78">
        <f>IF(ISNA(VLOOKUP($B119,Atelier4!$B:$P,M$1,0)),0,VLOOKUP($B119,Atelier4!$B:$P,M$1,FALSE))</f>
        <v>0</v>
      </c>
      <c r="N119" s="69"/>
      <c r="O119" s="78">
        <f>IF(ISNA(VLOOKUP($B119,Atelier5!$B:$Z,O$1,0)),0,VLOOKUP($B119,Atelier5!$B:$Z,O$1,FALSE))</f>
        <v>0</v>
      </c>
      <c r="P119" s="64"/>
      <c r="Q119" s="78">
        <f>IF(ISNA(VLOOKUP($B119,Atelier6!$B:$Z,Q$1,0)),0,VLOOKUP($B119,Atelier6!$B:$Z,Q$1,FALSE))</f>
        <v>0</v>
      </c>
      <c r="R119" s="65" t="s">
        <v>74</v>
      </c>
      <c r="S119" s="78"/>
    </row>
    <row r="120" spans="1:19" ht="14.65" hidden="1" thickBot="1" x14ac:dyDescent="0.5">
      <c r="A120" s="3" t="s">
        <v>224</v>
      </c>
      <c r="B120" s="3" t="str">
        <f>Tableau120[[#This Row],[Noms ]]&amp;", "&amp;Tableau120[[#This Row],[Prénom ]]</f>
        <v>Lévesque, July</v>
      </c>
      <c r="C120" s="1" t="s">
        <v>186</v>
      </c>
      <c r="D120" s="1" t="s">
        <v>230</v>
      </c>
      <c r="E120" s="15"/>
      <c r="F120" s="69"/>
      <c r="G120" s="78">
        <f>IF(ISNA(VLOOKUP($B120,Atelier1!$B:$Z,G$1,0)),0,VLOOKUP($B120,Atelier1!$B:$Z,G$1,FALSE))</f>
        <v>0</v>
      </c>
      <c r="H120" s="64"/>
      <c r="I120" s="78">
        <f>IF(ISNA(VLOOKUP($B120,Atelier2!$C:$Q,I$1,0)),0,VLOOKUP($B120,Atelier2!$C:$Q,I$1,FALSE))</f>
        <v>0</v>
      </c>
      <c r="J120" s="64" t="s">
        <v>251</v>
      </c>
      <c r="K120" s="78">
        <f>IF(ISNA(VLOOKUP($B120,Atelier3!$B:$P,K$1,0)),0,VLOOKUP($B120,Atelier3!$B:$P,K$1,FALSE))</f>
        <v>0</v>
      </c>
      <c r="L120" s="64"/>
      <c r="M120" s="78">
        <f>IF(ISNA(VLOOKUP($B120,Atelier4!$B:$P,M$1,0)),0,VLOOKUP($B120,Atelier4!$B:$P,M$1,FALSE))</f>
        <v>0</v>
      </c>
      <c r="N120" s="69"/>
      <c r="O120" s="78">
        <f>IF(ISNA(VLOOKUP($B120,Atelier5!$B:$Z,O$1,0)),0,VLOOKUP($B120,Atelier5!$B:$Z,O$1,FALSE))</f>
        <v>0</v>
      </c>
      <c r="P120" s="64"/>
      <c r="Q120" s="78">
        <f>IF(ISNA(VLOOKUP($B120,Atelier6!$B:$Z,Q$1,0)),0,VLOOKUP($B120,Atelier6!$B:$Z,Q$1,FALSE))</f>
        <v>0</v>
      </c>
      <c r="R120" s="64"/>
      <c r="S120" s="78"/>
    </row>
    <row r="121" spans="1:19" ht="14.65" hidden="1" thickBot="1" x14ac:dyDescent="0.5">
      <c r="A121" s="10" t="s">
        <v>224</v>
      </c>
      <c r="B121" s="10" t="str">
        <f>Tableau120[[#This Row],[Noms ]]&amp;", "&amp;Tableau120[[#This Row],[Prénom ]]</f>
        <v>Ouellet, Diane</v>
      </c>
      <c r="C121" s="11" t="s">
        <v>83</v>
      </c>
      <c r="D121" s="11" t="s">
        <v>34</v>
      </c>
      <c r="E121" s="38">
        <v>1</v>
      </c>
      <c r="F121" s="69"/>
      <c r="G121" s="78">
        <f>IF(ISNA(VLOOKUP($B121,Atelier1!$B:$Z,G$1,0)),0,VLOOKUP($B121,Atelier1!$B:$Z,G$1,FALSE))</f>
        <v>0</v>
      </c>
      <c r="H121" s="64"/>
      <c r="I121" s="78">
        <f>IF(ISNA(VLOOKUP($B121,Atelier2!$C:$Q,I$1,0)),0,VLOOKUP($B121,Atelier2!$C:$Q,I$1,FALSE))</f>
        <v>0</v>
      </c>
      <c r="J121" s="64"/>
      <c r="K121" s="78">
        <f>IF(ISNA(VLOOKUP($B121,Atelier3!$B:$P,K$1,0)),0,VLOOKUP($B121,Atelier3!$B:$P,K$1,FALSE))</f>
        <v>0</v>
      </c>
      <c r="L121" s="65" t="s">
        <v>74</v>
      </c>
      <c r="M121" s="78">
        <f>IF(ISNA(VLOOKUP($B121,Atelier4!$B:$P,M$1,0)),0,VLOOKUP($B121,Atelier4!$B:$P,M$1,FALSE))</f>
        <v>0</v>
      </c>
      <c r="N121" s="69"/>
      <c r="O121" s="78">
        <f>IF(ISNA(VLOOKUP($B121,Atelier5!$B:$Z,O$1,0)),0,VLOOKUP($B121,Atelier5!$B:$Z,O$1,FALSE))</f>
        <v>0</v>
      </c>
      <c r="P121" s="64"/>
      <c r="Q121" s="78">
        <f>IF(ISNA(VLOOKUP($B121,Atelier6!$B:$Z,Q$1,0)),0,VLOOKUP($B121,Atelier6!$B:$Z,Q$1,FALSE))</f>
        <v>0</v>
      </c>
      <c r="R121" s="64"/>
      <c r="S121" s="78"/>
    </row>
    <row r="122" spans="1:19" ht="14.65" hidden="1" thickBot="1" x14ac:dyDescent="0.5">
      <c r="A122" s="10" t="s">
        <v>224</v>
      </c>
      <c r="B122" s="10" t="str">
        <f>Tableau120[[#This Row],[Noms ]]&amp;", "&amp;Tableau120[[#This Row],[Prénom ]]</f>
        <v>Parent, Marc</v>
      </c>
      <c r="C122" s="11" t="s">
        <v>228</v>
      </c>
      <c r="D122" s="11" t="s">
        <v>205</v>
      </c>
      <c r="E122" s="38">
        <v>1</v>
      </c>
      <c r="F122" s="69"/>
      <c r="G122" s="78">
        <f>IF(ISNA(VLOOKUP($B122,Atelier1!$B:$Z,G$1,0)),0,VLOOKUP($B122,Atelier1!$B:$Z,G$1,FALSE))</f>
        <v>0</v>
      </c>
      <c r="H122" s="64"/>
      <c r="I122" s="78">
        <f>IF(ISNA(VLOOKUP($B122,Atelier2!$C:$Q,I$1,0)),0,VLOOKUP($B122,Atelier2!$C:$Q,I$1,FALSE))</f>
        <v>0</v>
      </c>
      <c r="J122" s="64" t="s">
        <v>57</v>
      </c>
      <c r="K122" s="78">
        <f>IF(ISNA(VLOOKUP($B122,Atelier3!$B:$P,K$1,0)),0,VLOOKUP($B122,Atelier3!$B:$P,K$1,FALSE))</f>
        <v>0</v>
      </c>
      <c r="L122" s="64"/>
      <c r="M122" s="78">
        <f>IF(ISNA(VLOOKUP($B122,Atelier4!$B:$P,M$1,0)),0,VLOOKUP($B122,Atelier4!$B:$P,M$1,FALSE))</f>
        <v>0</v>
      </c>
      <c r="N122" s="69"/>
      <c r="O122" s="78">
        <f>IF(ISNA(VLOOKUP($B122,Atelier5!$B:$Z,O$1,0)),0,VLOOKUP($B122,Atelier5!$B:$Z,O$1,FALSE))</f>
        <v>0</v>
      </c>
      <c r="P122" s="64"/>
      <c r="Q122" s="78">
        <f>IF(ISNA(VLOOKUP($B122,Atelier6!$B:$Z,Q$1,0)),0,VLOOKUP($B122,Atelier6!$B:$Z,Q$1,FALSE))</f>
        <v>0</v>
      </c>
      <c r="R122" s="64"/>
      <c r="S122" s="78"/>
    </row>
    <row r="123" spans="1:19" ht="14.65" hidden="1" thickBot="1" x14ac:dyDescent="0.5">
      <c r="A123" s="10" t="s">
        <v>52</v>
      </c>
      <c r="B123" s="10" t="str">
        <f>Tableau120[[#This Row],[Noms ]]&amp;", "&amp;Tableau120[[#This Row],[Prénom ]]</f>
        <v>Fournier, Édouard</v>
      </c>
      <c r="C123" s="11" t="s">
        <v>54</v>
      </c>
      <c r="D123" s="11" t="s">
        <v>56</v>
      </c>
      <c r="E123" s="38">
        <v>1</v>
      </c>
      <c r="F123" s="69"/>
      <c r="G123" s="78">
        <f>IF(ISNA(VLOOKUP($B123,Atelier1!$B:$Z,G$1,0)),0,VLOOKUP($B123,Atelier1!$B:$Z,G$1,FALSE))</f>
        <v>0</v>
      </c>
      <c r="H123" s="64"/>
      <c r="I123" s="78">
        <f>IF(ISNA(VLOOKUP($B123,Atelier2!$C:$Q,I$1,0)),0,VLOOKUP($B123,Atelier2!$C:$Q,I$1,FALSE))</f>
        <v>0</v>
      </c>
      <c r="J123" s="64"/>
      <c r="K123" s="78">
        <f>IF(ISNA(VLOOKUP($B123,Atelier3!$B:$P,K$1,0)),0,VLOOKUP($B123,Atelier3!$B:$P,K$1,FALSE))</f>
        <v>0</v>
      </c>
      <c r="L123" s="64"/>
      <c r="M123" s="78">
        <f>IF(ISNA(VLOOKUP($B123,Atelier4!$B:$P,M$1,0)),0,VLOOKUP($B123,Atelier4!$B:$P,M$1,FALSE))</f>
        <v>0</v>
      </c>
      <c r="N123" s="69" t="s">
        <v>57</v>
      </c>
      <c r="O123" s="78">
        <f>IF(ISNA(VLOOKUP($B123,Atelier5!$B:$Z,O$1,0)),0,VLOOKUP($B123,Atelier5!$B:$Z,O$1,FALSE))</f>
        <v>0</v>
      </c>
      <c r="P123" s="64"/>
      <c r="Q123" s="78">
        <f>IF(ISNA(VLOOKUP($B123,Atelier6!$B:$Z,Q$1,0)),0,VLOOKUP($B123,Atelier6!$B:$Z,Q$1,FALSE))</f>
        <v>0</v>
      </c>
      <c r="R123" s="64"/>
      <c r="S123" s="78"/>
    </row>
    <row r="124" spans="1:19" ht="14.65" hidden="1" thickBot="1" x14ac:dyDescent="0.5">
      <c r="A124" s="3" t="s">
        <v>52</v>
      </c>
      <c r="B124" s="3" t="str">
        <f>Tableau120[[#This Row],[Noms ]]&amp;", "&amp;Tableau120[[#This Row],[Prénom ]]</f>
        <v>Fournier, Émélie</v>
      </c>
      <c r="C124" s="1" t="s">
        <v>54</v>
      </c>
      <c r="D124" s="1" t="s">
        <v>55</v>
      </c>
      <c r="E124" s="40"/>
      <c r="F124" s="69"/>
      <c r="G124" s="78">
        <f>IF(ISNA(VLOOKUP($B124,Atelier1!$B:$Z,G$1,0)),0,VLOOKUP($B124,Atelier1!$B:$Z,G$1,FALSE))</f>
        <v>0</v>
      </c>
      <c r="H124" s="64"/>
      <c r="I124" s="78">
        <f>IF(ISNA(VLOOKUP($B124,Atelier2!$C:$Q,I$1,0)),0,VLOOKUP($B124,Atelier2!$C:$Q,I$1,FALSE))</f>
        <v>0</v>
      </c>
      <c r="J124" s="64"/>
      <c r="K124" s="78">
        <f>IF(ISNA(VLOOKUP($B124,Atelier3!$B:$P,K$1,0)),0,VLOOKUP($B124,Atelier3!$B:$P,K$1,FALSE))</f>
        <v>0</v>
      </c>
      <c r="L124" s="64" t="s">
        <v>251</v>
      </c>
      <c r="M124" s="78">
        <f>IF(ISNA(VLOOKUP($B124,Atelier4!$B:$P,M$1,0)),0,VLOOKUP($B124,Atelier4!$B:$P,M$1,FALSE))</f>
        <v>0</v>
      </c>
      <c r="N124" s="69"/>
      <c r="O124" s="78">
        <f>IF(ISNA(VLOOKUP($B124,Atelier5!$B:$Z,O$1,0)),0,VLOOKUP($B124,Atelier5!$B:$Z,O$1,FALSE))</f>
        <v>0</v>
      </c>
      <c r="P124" s="64"/>
      <c r="Q124" s="78">
        <f>IF(ISNA(VLOOKUP($B124,Atelier6!$B:$Z,Q$1,0)),0,VLOOKUP($B124,Atelier6!$B:$Z,Q$1,FALSE))</f>
        <v>0</v>
      </c>
      <c r="R124" s="64"/>
      <c r="S124" s="78"/>
    </row>
    <row r="125" spans="1:19" ht="14.65" hidden="1" thickBot="1" x14ac:dyDescent="0.5">
      <c r="A125" s="3" t="s">
        <v>52</v>
      </c>
      <c r="B125" s="3" t="str">
        <f>Tableau120[[#This Row],[Noms ]]&amp;", "&amp;Tableau120[[#This Row],[Prénom ]]</f>
        <v>Fradette, Geneviève</v>
      </c>
      <c r="C125" s="1" t="s">
        <v>58</v>
      </c>
      <c r="D125" s="1" t="s">
        <v>59</v>
      </c>
      <c r="E125" s="15"/>
      <c r="F125" s="69"/>
      <c r="G125" s="78">
        <f>IF(ISNA(VLOOKUP($B125,Atelier1!$B:$Z,G$1,0)),0,VLOOKUP($B125,Atelier1!$B:$Z,G$1,FALSE))</f>
        <v>0</v>
      </c>
      <c r="H125" s="64" t="s">
        <v>251</v>
      </c>
      <c r="I125" s="78" t="str">
        <f>IF(ISNA(VLOOKUP($B125,Atelier2!$C:$Q,I$1,0)),0,VLOOKUP($B125,Atelier2!$C:$Q,I$1,FALSE))</f>
        <v>doucelune@hotmail.com</v>
      </c>
      <c r="J125" s="64"/>
      <c r="K125" s="78">
        <f>IF(ISNA(VLOOKUP($B125,Atelier3!$B:$P,K$1,0)),0,VLOOKUP($B125,Atelier3!$B:$P,K$1,FALSE))</f>
        <v>0</v>
      </c>
      <c r="L125" s="64"/>
      <c r="M125" s="78">
        <f>IF(ISNA(VLOOKUP($B125,Atelier4!$B:$P,M$1,0)),0,VLOOKUP($B125,Atelier4!$B:$P,M$1,FALSE))</f>
        <v>0</v>
      </c>
      <c r="N125" s="69"/>
      <c r="O125" s="78">
        <f>IF(ISNA(VLOOKUP($B125,Atelier5!$B:$Z,O$1,0)),0,VLOOKUP($B125,Atelier5!$B:$Z,O$1,FALSE))</f>
        <v>0</v>
      </c>
      <c r="P125" s="64"/>
      <c r="Q125" s="78">
        <f>IF(ISNA(VLOOKUP($B125,Atelier6!$B:$Z,Q$1,0)),0,VLOOKUP($B125,Atelier6!$B:$Z,Q$1,FALSE))</f>
        <v>0</v>
      </c>
      <c r="R125" s="64"/>
      <c r="S125" s="78"/>
    </row>
    <row r="126" spans="1:19" ht="14.65" hidden="1" thickBot="1" x14ac:dyDescent="0.5">
      <c r="A126" s="3" t="s">
        <v>52</v>
      </c>
      <c r="B126" s="3" t="str">
        <f>Tableau120[[#This Row],[Noms ]]&amp;", "&amp;Tableau120[[#This Row],[Prénom ]]</f>
        <v>Gagnon, Huguette</v>
      </c>
      <c r="C126" s="1" t="s">
        <v>49</v>
      </c>
      <c r="D126" s="1" t="s">
        <v>53</v>
      </c>
      <c r="E126" s="15"/>
      <c r="F126" s="69"/>
      <c r="G126" s="78">
        <f>IF(ISNA(VLOOKUP($B126,Atelier1!$B:$Z,G$1,0)),0,VLOOKUP($B126,Atelier1!$B:$Z,G$1,FALSE))</f>
        <v>0</v>
      </c>
      <c r="H126" s="64"/>
      <c r="I126" s="78">
        <f>IF(ISNA(VLOOKUP($B126,Atelier2!$C:$Q,I$1,0)),0,VLOOKUP($B126,Atelier2!$C:$Q,I$1,FALSE))</f>
        <v>0</v>
      </c>
      <c r="J126" s="64"/>
      <c r="K126" s="78">
        <f>IF(ISNA(VLOOKUP($B126,Atelier3!$B:$P,K$1,0)),0,VLOOKUP($B126,Atelier3!$B:$P,K$1,FALSE))</f>
        <v>0</v>
      </c>
      <c r="L126" s="64"/>
      <c r="M126" s="78">
        <f>IF(ISNA(VLOOKUP($B126,Atelier4!$B:$P,M$1,0)),0,VLOOKUP($B126,Atelier4!$B:$P,M$1,FALSE))</f>
        <v>0</v>
      </c>
      <c r="N126" s="69"/>
      <c r="O126" s="78">
        <f>IF(ISNA(VLOOKUP($B126,Atelier5!$B:$Z,O$1,0)),0,VLOOKUP($B126,Atelier5!$B:$Z,O$1,FALSE))</f>
        <v>0</v>
      </c>
      <c r="P126" s="64" t="s">
        <v>251</v>
      </c>
      <c r="Q126" s="78">
        <f>IF(ISNA(VLOOKUP($B126,Atelier6!$B:$Z,Q$1,0)),0,VLOOKUP($B126,Atelier6!$B:$Z,Q$1,FALSE))</f>
        <v>0</v>
      </c>
      <c r="R126" s="64"/>
      <c r="S126" s="78"/>
    </row>
    <row r="127" spans="1:19" ht="14.65" hidden="1" thickBot="1" x14ac:dyDescent="0.5">
      <c r="A127" s="3" t="s">
        <v>232</v>
      </c>
      <c r="B127" s="3" t="str">
        <f>Tableau120[[#This Row],[Noms ]]&amp;", "&amp;Tableau120[[#This Row],[Prénom ]]</f>
        <v>Chouinard, Jeanne D'arc</v>
      </c>
      <c r="C127" s="1" t="s">
        <v>235</v>
      </c>
      <c r="D127" s="1" t="s">
        <v>236</v>
      </c>
      <c r="E127" s="15"/>
      <c r="F127" s="69"/>
      <c r="G127" s="78">
        <f>IF(ISNA(VLOOKUP($B127,Atelier1!$B:$Z,G$1,0)),0,VLOOKUP($B127,Atelier1!$B:$Z,G$1,FALSE))</f>
        <v>0</v>
      </c>
      <c r="H127" s="64"/>
      <c r="I127" s="78">
        <f>IF(ISNA(VLOOKUP($B127,Atelier2!$C:$Q,I$1,0)),0,VLOOKUP($B127,Atelier2!$C:$Q,I$1,FALSE))</f>
        <v>0</v>
      </c>
      <c r="J127" s="64"/>
      <c r="K127" s="78">
        <f>IF(ISNA(VLOOKUP($B127,Atelier3!$B:$P,K$1,0)),0,VLOOKUP($B127,Atelier3!$B:$P,K$1,FALSE))</f>
        <v>0</v>
      </c>
      <c r="L127" s="64" t="s">
        <v>251</v>
      </c>
      <c r="M127" s="78">
        <f>IF(ISNA(VLOOKUP($B127,Atelier4!$B:$P,M$1,0)),0,VLOOKUP($B127,Atelier4!$B:$P,M$1,FALSE))</f>
        <v>0</v>
      </c>
      <c r="N127" s="69"/>
      <c r="O127" s="78">
        <f>IF(ISNA(VLOOKUP($B127,Atelier5!$B:$Z,O$1,0)),0,VLOOKUP($B127,Atelier5!$B:$Z,O$1,FALSE))</f>
        <v>0</v>
      </c>
      <c r="P127" s="64"/>
      <c r="Q127" s="78">
        <f>IF(ISNA(VLOOKUP($B127,Atelier6!$B:$Z,Q$1,0)),0,VLOOKUP($B127,Atelier6!$B:$Z,Q$1,FALSE))</f>
        <v>0</v>
      </c>
      <c r="R127" s="64"/>
      <c r="S127" s="78"/>
    </row>
    <row r="128" spans="1:19" ht="14.65" hidden="1" thickBot="1" x14ac:dyDescent="0.5">
      <c r="A128" s="3" t="s">
        <v>232</v>
      </c>
      <c r="B128" s="3" t="str">
        <f>Tableau120[[#This Row],[Noms ]]&amp;", "&amp;Tableau120[[#This Row],[Prénom ]]</f>
        <v>Gagnon, Audrey</v>
      </c>
      <c r="C128" s="1" t="s">
        <v>49</v>
      </c>
      <c r="D128" s="1" t="s">
        <v>237</v>
      </c>
      <c r="E128" s="15"/>
      <c r="F128" s="69" t="s">
        <v>251</v>
      </c>
      <c r="G128" s="78">
        <f>IF(ISNA(VLOOKUP($B128,Atelier1!$B:$Z,G$1,0)),0,VLOOKUP($B128,Atelier1!$B:$Z,G$1,FALSE))</f>
        <v>0</v>
      </c>
      <c r="H128" s="64"/>
      <c r="I128" s="78">
        <f>IF(ISNA(VLOOKUP($B128,Atelier2!$C:$Q,I$1,0)),0,VLOOKUP($B128,Atelier2!$C:$Q,I$1,FALSE))</f>
        <v>0</v>
      </c>
      <c r="J128" s="64"/>
      <c r="K128" s="78">
        <f>IF(ISNA(VLOOKUP($B128,Atelier3!$B:$P,K$1,0)),0,VLOOKUP($B128,Atelier3!$B:$P,K$1,FALSE))</f>
        <v>0</v>
      </c>
      <c r="L128" s="64"/>
      <c r="M128" s="78">
        <f>IF(ISNA(VLOOKUP($B128,Atelier4!$B:$P,M$1,0)),0,VLOOKUP($B128,Atelier4!$B:$P,M$1,FALSE))</f>
        <v>0</v>
      </c>
      <c r="N128" s="69"/>
      <c r="O128" s="78">
        <f>IF(ISNA(VLOOKUP($B128,Atelier5!$B:$Z,O$1,0)),0,VLOOKUP($B128,Atelier5!$B:$Z,O$1,FALSE))</f>
        <v>0</v>
      </c>
      <c r="P128" s="64"/>
      <c r="Q128" s="78">
        <f>IF(ISNA(VLOOKUP($B128,Atelier6!$B:$Z,Q$1,0)),0,VLOOKUP($B128,Atelier6!$B:$Z,Q$1,FALSE))</f>
        <v>0</v>
      </c>
      <c r="R128" s="64"/>
      <c r="S128" s="78"/>
    </row>
    <row r="129" spans="1:19" ht="14.65" hidden="1" thickBot="1" x14ac:dyDescent="0.5">
      <c r="A129" s="3" t="s">
        <v>232</v>
      </c>
      <c r="B129" s="3" t="str">
        <f>Tableau120[[#This Row],[Noms ]]&amp;", "&amp;Tableau120[[#This Row],[Prénom ]]</f>
        <v>Lévesque, Jules</v>
      </c>
      <c r="C129" s="1" t="s">
        <v>186</v>
      </c>
      <c r="D129" s="1" t="s">
        <v>233</v>
      </c>
      <c r="E129" s="15"/>
      <c r="F129" s="69"/>
      <c r="G129" s="78">
        <f>IF(ISNA(VLOOKUP($B129,Atelier1!$B:$Z,G$1,0)),0,VLOOKUP($B129,Atelier1!$B:$Z,G$1,FALSE))</f>
        <v>0</v>
      </c>
      <c r="H129" s="64" t="s">
        <v>251</v>
      </c>
      <c r="I129" s="78" t="str">
        <f>IF(ISNA(VLOOKUP($B129,Atelier2!$C:$Q,I$1,0)),0,VLOOKUP($B129,Atelier2!$C:$Q,I$1,FALSE))</f>
        <v xml:space="preserve">levlav@videotron.ca; </v>
      </c>
      <c r="J129" s="64"/>
      <c r="K129" s="78">
        <f>IF(ISNA(VLOOKUP($B129,Atelier3!$B:$P,K$1,0)),0,VLOOKUP($B129,Atelier3!$B:$P,K$1,FALSE))</f>
        <v>0</v>
      </c>
      <c r="L129" s="64"/>
      <c r="M129" s="78">
        <f>IF(ISNA(VLOOKUP($B129,Atelier4!$B:$P,M$1,0)),0,VLOOKUP($B129,Atelier4!$B:$P,M$1,FALSE))</f>
        <v>0</v>
      </c>
      <c r="N129" s="69"/>
      <c r="O129" s="78">
        <f>IF(ISNA(VLOOKUP($B129,Atelier5!$B:$Z,O$1,0)),0,VLOOKUP($B129,Atelier5!$B:$Z,O$1,FALSE))</f>
        <v>0</v>
      </c>
      <c r="P129" s="64"/>
      <c r="Q129" s="78">
        <f>IF(ISNA(VLOOKUP($B129,Atelier6!$B:$Z,Q$1,0)),0,VLOOKUP($B129,Atelier6!$B:$Z,Q$1,FALSE))</f>
        <v>0</v>
      </c>
      <c r="R129" s="64"/>
      <c r="S129" s="78"/>
    </row>
    <row r="130" spans="1:19" ht="14.65" hidden="1" thickBot="1" x14ac:dyDescent="0.5">
      <c r="A130" s="3" t="s">
        <v>232</v>
      </c>
      <c r="B130" s="3" t="str">
        <f>Tableau120[[#This Row],[Noms ]]&amp;", "&amp;Tableau120[[#This Row],[Prénom ]]</f>
        <v>Pelletier, Rémi</v>
      </c>
      <c r="C130" s="1" t="s">
        <v>238</v>
      </c>
      <c r="D130" s="1" t="s">
        <v>239</v>
      </c>
      <c r="E130" s="15"/>
      <c r="F130" s="69"/>
      <c r="G130" s="78">
        <f>IF(ISNA(VLOOKUP($B130,Atelier1!$B:$Z,G$1,0)),0,VLOOKUP($B130,Atelier1!$B:$Z,G$1,FALSE))</f>
        <v>0</v>
      </c>
      <c r="H130" s="64"/>
      <c r="I130" s="78">
        <f>IF(ISNA(VLOOKUP($B130,Atelier2!$C:$Q,I$1,0)),0,VLOOKUP($B130,Atelier2!$C:$Q,I$1,FALSE))</f>
        <v>0</v>
      </c>
      <c r="J130" s="64"/>
      <c r="K130" s="78">
        <f>IF(ISNA(VLOOKUP($B130,Atelier3!$B:$P,K$1,0)),0,VLOOKUP($B130,Atelier3!$B:$P,K$1,FALSE))</f>
        <v>0</v>
      </c>
      <c r="L130" s="64"/>
      <c r="M130" s="78">
        <f>IF(ISNA(VLOOKUP($B130,Atelier4!$B:$P,M$1,0)),0,VLOOKUP($B130,Atelier4!$B:$P,M$1,FALSE))</f>
        <v>0</v>
      </c>
      <c r="N130" s="69" t="s">
        <v>251</v>
      </c>
      <c r="O130" s="78">
        <f>IF(ISNA(VLOOKUP($B130,Atelier5!$B:$Z,O$1,0)),0,VLOOKUP($B130,Atelier5!$B:$Z,O$1,FALSE))</f>
        <v>0</v>
      </c>
      <c r="P130" s="64"/>
      <c r="Q130" s="78">
        <f>IF(ISNA(VLOOKUP($B130,Atelier6!$B:$Z,Q$1,0)),0,VLOOKUP($B130,Atelier6!$B:$Z,Q$1,FALSE))</f>
        <v>0</v>
      </c>
      <c r="R130" s="64"/>
      <c r="S130" s="78"/>
    </row>
    <row r="131" spans="1:19" ht="14.65" hidden="1" thickBot="1" x14ac:dyDescent="0.5">
      <c r="A131" s="3" t="s">
        <v>232</v>
      </c>
      <c r="B131" s="3" t="str">
        <f>Tableau120[[#This Row],[Noms ]]&amp;", "&amp;Tableau120[[#This Row],[Prénom ]]</f>
        <v>Soucy, Kathleen</v>
      </c>
      <c r="C131" s="1" t="s">
        <v>167</v>
      </c>
      <c r="D131" s="1" t="s">
        <v>234</v>
      </c>
      <c r="E131" s="15"/>
      <c r="F131" s="69"/>
      <c r="G131" s="78">
        <f>IF(ISNA(VLOOKUP($B131,Atelier1!$B:$Z,G$1,0)),0,VLOOKUP($B131,Atelier1!$B:$Z,G$1,FALSE))</f>
        <v>0</v>
      </c>
      <c r="H131" s="64"/>
      <c r="I131" s="78">
        <f>IF(ISNA(VLOOKUP($B131,Atelier2!$C:$Q,I$1,0)),0,VLOOKUP($B131,Atelier2!$C:$Q,I$1,FALSE))</f>
        <v>0</v>
      </c>
      <c r="J131" s="64"/>
      <c r="K131" s="78">
        <f>IF(ISNA(VLOOKUP($B131,Atelier3!$B:$P,K$1,0)),0,VLOOKUP($B131,Atelier3!$B:$P,K$1,FALSE))</f>
        <v>0</v>
      </c>
      <c r="L131" s="64"/>
      <c r="M131" s="78">
        <f>IF(ISNA(VLOOKUP($B131,Atelier4!$B:$P,M$1,0)),0,VLOOKUP($B131,Atelier4!$B:$P,M$1,FALSE))</f>
        <v>0</v>
      </c>
      <c r="N131" s="69"/>
      <c r="O131" s="78">
        <f>IF(ISNA(VLOOKUP($B131,Atelier5!$B:$Z,O$1,0)),0,VLOOKUP($B131,Atelier5!$B:$Z,O$1,FALSE))</f>
        <v>0</v>
      </c>
      <c r="P131" s="64" t="s">
        <v>251</v>
      </c>
      <c r="Q131" s="78">
        <f>IF(ISNA(VLOOKUP($B131,Atelier6!$B:$Z,Q$1,0)),0,VLOOKUP($B131,Atelier6!$B:$Z,Q$1,FALSE))</f>
        <v>0</v>
      </c>
      <c r="R131" s="64"/>
      <c r="S131" s="78"/>
    </row>
    <row r="132" spans="1:19" ht="14.65" hidden="1" thickBot="1" x14ac:dyDescent="0.5">
      <c r="A132" s="3" t="s">
        <v>13</v>
      </c>
      <c r="B132" s="3" t="str">
        <f>Tableau120[[#This Row],[Noms ]]&amp;", "&amp;Tableau120[[#This Row],[Prénom ]]</f>
        <v>Claireaux, Valérie</v>
      </c>
      <c r="C132" s="1" t="s">
        <v>14</v>
      </c>
      <c r="D132" s="1" t="s">
        <v>15</v>
      </c>
      <c r="E132" s="15"/>
      <c r="F132" s="69" t="s">
        <v>251</v>
      </c>
      <c r="G132" s="78">
        <f>IF(ISNA(VLOOKUP($B132,Atelier1!$B:$Z,G$1,0)),0,VLOOKUP($B132,Atelier1!$B:$Z,G$1,FALSE))</f>
        <v>0</v>
      </c>
      <c r="H132" s="64"/>
      <c r="I132" s="78">
        <f>IF(ISNA(VLOOKUP($B132,Atelier2!$C:$Q,I$1,0)),0,VLOOKUP($B132,Atelier2!$C:$Q,I$1,FALSE))</f>
        <v>0</v>
      </c>
      <c r="J132" s="64"/>
      <c r="K132" s="78">
        <f>IF(ISNA(VLOOKUP($B132,Atelier3!$B:$P,K$1,0)),0,VLOOKUP($B132,Atelier3!$B:$P,K$1,FALSE))</f>
        <v>0</v>
      </c>
      <c r="L132" s="64"/>
      <c r="M132" s="78">
        <f>IF(ISNA(VLOOKUP($B132,Atelier4!$B:$P,M$1,0)),0,VLOOKUP($B132,Atelier4!$B:$P,M$1,FALSE))</f>
        <v>0</v>
      </c>
      <c r="N132" s="69"/>
      <c r="O132" s="78">
        <f>IF(ISNA(VLOOKUP($B132,Atelier5!$B:$Z,O$1,0)),0,VLOOKUP($B132,Atelier5!$B:$Z,O$1,FALSE))</f>
        <v>0</v>
      </c>
      <c r="P132" s="64"/>
      <c r="Q132" s="78">
        <f>IF(ISNA(VLOOKUP($B132,Atelier6!$B:$Z,Q$1,0)),0,VLOOKUP($B132,Atelier6!$B:$Z,Q$1,FALSE))</f>
        <v>0</v>
      </c>
      <c r="R132" s="64"/>
      <c r="S132" s="78"/>
    </row>
    <row r="133" spans="1:19" ht="14.65" hidden="1" thickBot="1" x14ac:dyDescent="0.5">
      <c r="A133" s="3" t="s">
        <v>13</v>
      </c>
      <c r="B133" s="3" t="str">
        <f>Tableau120[[#This Row],[Noms ]]&amp;", "&amp;Tableau120[[#This Row],[Prénom ]]</f>
        <v>Lapaix, Corinne</v>
      </c>
      <c r="C133" s="1" t="s">
        <v>18</v>
      </c>
      <c r="D133" s="1" t="s">
        <v>19</v>
      </c>
      <c r="E133" s="15"/>
      <c r="F133" s="69"/>
      <c r="G133" s="78">
        <f>IF(ISNA(VLOOKUP($B133,Atelier1!$B:$Z,G$1,0)),0,VLOOKUP($B133,Atelier1!$B:$Z,G$1,FALSE))</f>
        <v>0</v>
      </c>
      <c r="H133" s="64" t="s">
        <v>251</v>
      </c>
      <c r="I133" s="78" t="str">
        <f>IF(ISNA(VLOOKUP($B133,Atelier2!$C:$Q,I$1,0)),0,VLOOKUP($B133,Atelier2!$C:$Q,I$1,FALSE))</f>
        <v>corinne.lapaix@cheznoo.net;</v>
      </c>
      <c r="J133" s="64"/>
      <c r="K133" s="78">
        <f>IF(ISNA(VLOOKUP($B133,Atelier3!$B:$P,K$1,0)),0,VLOOKUP($B133,Atelier3!$B:$P,K$1,FALSE))</f>
        <v>0</v>
      </c>
      <c r="L133" s="64"/>
      <c r="M133" s="78">
        <f>IF(ISNA(VLOOKUP($B133,Atelier4!$B:$P,M$1,0)),0,VLOOKUP($B133,Atelier4!$B:$P,M$1,FALSE))</f>
        <v>0</v>
      </c>
      <c r="N133" s="69"/>
      <c r="O133" s="78">
        <f>IF(ISNA(VLOOKUP($B133,Atelier5!$B:$Z,O$1,0)),0,VLOOKUP($B133,Atelier5!$B:$Z,O$1,FALSE))</f>
        <v>0</v>
      </c>
      <c r="P133" s="64"/>
      <c r="Q133" s="78">
        <f>IF(ISNA(VLOOKUP($B133,Atelier6!$B:$Z,Q$1,0)),0,VLOOKUP($B133,Atelier6!$B:$Z,Q$1,FALSE))</f>
        <v>0</v>
      </c>
      <c r="R133" s="64"/>
      <c r="S133" s="78"/>
    </row>
    <row r="134" spans="1:19" ht="14.65" hidden="1" thickBot="1" x14ac:dyDescent="0.5">
      <c r="A134" s="3" t="s">
        <v>13</v>
      </c>
      <c r="B134" s="3" t="str">
        <f>Tableau120[[#This Row],[Noms ]]&amp;", "&amp;Tableau120[[#This Row],[Prénom ]]</f>
        <v>Nicolas, Sophie</v>
      </c>
      <c r="C134" s="1" t="s">
        <v>16</v>
      </c>
      <c r="D134" s="1" t="s">
        <v>17</v>
      </c>
      <c r="E134" s="15"/>
      <c r="F134" s="69"/>
      <c r="G134" s="78">
        <f>IF(ISNA(VLOOKUP($B134,Atelier1!$B:$Z,G$1,0)),0,VLOOKUP($B134,Atelier1!$B:$Z,G$1,FALSE))</f>
        <v>0</v>
      </c>
      <c r="H134" s="64"/>
      <c r="I134" s="78">
        <f>IF(ISNA(VLOOKUP($B134,Atelier2!$C:$Q,I$1,0)),0,VLOOKUP($B134,Atelier2!$C:$Q,I$1,FALSE))</f>
        <v>0</v>
      </c>
      <c r="J134" s="64"/>
      <c r="K134" s="78">
        <f>IF(ISNA(VLOOKUP($B134,Atelier3!$B:$P,K$1,0)),0,VLOOKUP($B134,Atelier3!$B:$P,K$1,FALSE))</f>
        <v>0</v>
      </c>
      <c r="L134" s="64"/>
      <c r="M134" s="78">
        <f>IF(ISNA(VLOOKUP($B134,Atelier4!$B:$P,M$1,0)),0,VLOOKUP($B134,Atelier4!$B:$P,M$1,FALSE))</f>
        <v>0</v>
      </c>
      <c r="N134" s="69"/>
      <c r="O134" s="78">
        <f>IF(ISNA(VLOOKUP($B134,Atelier5!$B:$Z,O$1,0)),0,VLOOKUP($B134,Atelier5!$B:$Z,O$1,FALSE))</f>
        <v>0</v>
      </c>
      <c r="P134" s="64" t="s">
        <v>251</v>
      </c>
      <c r="Q134" s="78">
        <f>IF(ISNA(VLOOKUP($B134,Atelier6!$B:$Z,Q$1,0)),0,VLOOKUP($B134,Atelier6!$B:$Z,Q$1,FALSE))</f>
        <v>0</v>
      </c>
      <c r="R134" s="64"/>
      <c r="S134" s="78"/>
    </row>
    <row r="135" spans="1:19" ht="14.65" hidden="1" thickBot="1" x14ac:dyDescent="0.5">
      <c r="A135" s="26" t="s">
        <v>20</v>
      </c>
      <c r="B135" s="26" t="str">
        <f>Tableau120[[#This Row],[Noms ]]&amp;", "&amp;Tableau120[[#This Row],[Prénom ]]</f>
        <v>Lebon, Jean-Christophe</v>
      </c>
      <c r="C135" s="27" t="s">
        <v>21</v>
      </c>
      <c r="D135" s="27" t="s">
        <v>22</v>
      </c>
      <c r="E135" s="41"/>
      <c r="F135" s="70"/>
      <c r="G135" s="79">
        <f>IF(ISNA(VLOOKUP($B135,Atelier1!$B:$Z,G$1,0)),0,VLOOKUP($B135,Atelier1!$B:$Z,G$1,FALSE))</f>
        <v>0</v>
      </c>
      <c r="H135" s="67"/>
      <c r="I135" s="79">
        <f>IF(ISNA(VLOOKUP($B135,Atelier2!$C:$Q,I$1,0)),0,VLOOKUP($B135,Atelier2!$C:$Q,I$1,FALSE))</f>
        <v>0</v>
      </c>
      <c r="J135" s="67"/>
      <c r="K135" s="79">
        <f>IF(ISNA(VLOOKUP($B135,Atelier3!$B:$P,K$1,0)),0,VLOOKUP($B135,Atelier3!$B:$P,K$1,FALSE))</f>
        <v>0</v>
      </c>
      <c r="L135" s="67"/>
      <c r="M135" s="79">
        <f>IF(ISNA(VLOOKUP($B135,Atelier4!$B:$P,M$1,0)),0,VLOOKUP($B135,Atelier4!$B:$P,M$1,FALSE))</f>
        <v>0</v>
      </c>
      <c r="N135" s="70" t="s">
        <v>251</v>
      </c>
      <c r="O135" s="79">
        <f>IF(ISNA(VLOOKUP($B135,Atelier5!$B:$Z,O$1,0)),0,VLOOKUP($B135,Atelier5!$B:$Z,O$1,FALSE))</f>
        <v>0</v>
      </c>
      <c r="P135" s="67"/>
      <c r="Q135" s="79">
        <f>IF(ISNA(VLOOKUP($B135,Atelier6!$B:$Z,Q$1,0)),0,VLOOKUP($B135,Atelier6!$B:$Z,Q$1,FALSE))</f>
        <v>0</v>
      </c>
      <c r="R135" s="67"/>
      <c r="S135" s="79"/>
    </row>
    <row r="136" spans="1:19" s="25" customFormat="1" ht="16.5" thickTop="1" thickBot="1" x14ac:dyDescent="0.55000000000000004">
      <c r="A136" s="29" t="s">
        <v>0</v>
      </c>
      <c r="B136" s="29"/>
      <c r="C136" s="30">
        <f>SUBTOTAL(103,Tableau120[[Noms ]])</f>
        <v>11</v>
      </c>
      <c r="D136" s="30">
        <f>SUBTOTAL(103,Tableau120[[Prénom ]])</f>
        <v>11</v>
      </c>
      <c r="E136" s="42">
        <f>SUBTOTAL(109,Tableau120[Forma-teur])</f>
        <v>1</v>
      </c>
      <c r="F136" s="57">
        <f>SUBTOTAL(103,Tableau120[1- Président])-1</f>
        <v>-1</v>
      </c>
      <c r="G136" s="55">
        <f>SUBTOTAL(109,Tableau120[1-Présent])</f>
        <v>0</v>
      </c>
      <c r="H136" s="57">
        <f>SUBTOTAL(103,Tableau120[2- Secrétaire])-1</f>
        <v>-1</v>
      </c>
      <c r="I136" s="55">
        <f>SUBTOTAL(109,Tableau120[2-Présent])</f>
        <v>0</v>
      </c>
      <c r="J136" s="57">
        <f>SUBTOTAL(103,Tableau120[3- Trésorier])-1</f>
        <v>-1</v>
      </c>
      <c r="K136" s="55">
        <f>SUBTOTAL(109,Tableau120[3-Présent])</f>
        <v>0</v>
      </c>
      <c r="L136" s="57">
        <f>SUBTOTAL(103,Tableau120[4- Animateur])-1</f>
        <v>-1</v>
      </c>
      <c r="M136" s="55">
        <f>SUBTOTAL(109,Tableau120[4-Présent])</f>
        <v>0</v>
      </c>
      <c r="N136" s="57">
        <f>SUBTOTAL(103,Tableau120[5- Protocole])-1</f>
        <v>-1</v>
      </c>
      <c r="O136" s="55">
        <f>SUBTOTAL(109,Tableau120[5-Présent])</f>
        <v>0</v>
      </c>
      <c r="P136" s="57">
        <f>SUBTOTAL(103,Tableau120[6- Effectifs])-1</f>
        <v>-1</v>
      </c>
      <c r="Q136" s="55">
        <f>SUBTOTAL(109,Tableau120[6-Présent])</f>
        <v>0</v>
      </c>
      <c r="R136" s="57">
        <f>SUBTOTAL(103,Tableau120[7- Président zone])-1</f>
        <v>10</v>
      </c>
      <c r="S136" s="61">
        <f>SUBTOTAL(109,Tableau120[7-Présent])</f>
        <v>0</v>
      </c>
    </row>
    <row r="137" spans="1:19" ht="14.65" thickBot="1" x14ac:dyDescent="0.5">
      <c r="D137" s="6" t="s">
        <v>250</v>
      </c>
      <c r="E137" s="6"/>
      <c r="F137" s="58">
        <f>Tableau120[[#Totals],[1- Président]]+Tableau120[[#Totals],[2- Secrétaire]]+Tableau120[[#Totals],[3- Trésorier]]+Tableau120[[#Totals],[4- Animateur]]+Tableau120[[#Totals],[5- Protocole]]+Tableau120[[#Totals],[6- Effectifs]]+Tableau120[[#Totals],[7- Président zone]]</f>
        <v>4</v>
      </c>
      <c r="G137" s="59">
        <f>Tableau120[[#Totals],[1-Présent]]+Tableau120[[#Totals],[2-Présent]]+Tableau120[[#Totals],[3-Présent]]+Tableau120[[#Totals],[4-Présent]]+Tableau120[[#Totals],[5-Présent]]+Tableau120[[#Totals],[6-Présent]]+Tableau120[[#Totals],[7-Présent]]</f>
        <v>0</v>
      </c>
    </row>
  </sheetData>
  <mergeCells count="1">
    <mergeCell ref="A2:C2"/>
  </mergeCells>
  <conditionalFormatting sqref="A1:XFD1 A2:D2 F2:XFD2 A3:XFD1048576">
    <cfRule type="cellIs" dxfId="18" priority="1" operator="equal">
      <formula>0</formula>
    </cfRule>
  </conditionalFormatting>
  <printOptions horizontalCentered="1"/>
  <pageMargins left="0.31496062992125984" right="0.15748031496062992" top="0.62992125984251968" bottom="0.35433070866141736" header="0.31496062992125984" footer="0.31496062992125984"/>
  <pageSetup orientation="landscape" r:id="rId1"/>
  <headerFooter>
    <oddHeader>&amp;LDate : &amp;D&amp;CPARTICIPANTS AUX ATELIERS DE FORMATION CONGRÈS DISTRICT U-3&amp;RPage &amp;"-,Gras"&amp;P &amp;"-,Normal"de &amp;"-,Gras"&amp;N</oddHead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6A165F67E31749B4A3F1169CC2DF1B" ma:contentTypeVersion="13" ma:contentTypeDescription="Crée un document." ma:contentTypeScope="" ma:versionID="8ca630b8654597631bb6718fab7d0ca3">
  <xsd:schema xmlns:xsd="http://www.w3.org/2001/XMLSchema" xmlns:xs="http://www.w3.org/2001/XMLSchema" xmlns:p="http://schemas.microsoft.com/office/2006/metadata/properties" xmlns:ns2="f7e461be-3624-4de1-b99e-9105eb21c049" xmlns:ns3="0b7ec792-e65b-4967-abc1-7cfa2af3dd21" targetNamespace="http://schemas.microsoft.com/office/2006/metadata/properties" ma:root="true" ma:fieldsID="57247adc613962a15c99a12993657540" ns2:_="" ns3:_="">
    <xsd:import namespace="f7e461be-3624-4de1-b99e-9105eb21c049"/>
    <xsd:import namespace="0b7ec792-e65b-4967-abc1-7cfa2af3dd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e461be-3624-4de1-b99e-9105eb21c0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a2d5006a-d6c3-4f16-898e-c87076d9fd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7ec792-e65b-4967-abc1-7cfa2af3dd2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2976590-0344-40f7-9d4d-b50b94accc38}" ma:internalName="TaxCatchAll" ma:showField="CatchAllData" ma:web="0b7ec792-e65b-4967-abc1-7cfa2af3dd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e461be-3624-4de1-b99e-9105eb21c049">
      <Terms xmlns="http://schemas.microsoft.com/office/infopath/2007/PartnerControls"/>
    </lcf76f155ced4ddcb4097134ff3c332f>
    <TaxCatchAll xmlns="0b7ec792-e65b-4967-abc1-7cfa2af3dd21" xsi:nil="true"/>
  </documentManagement>
</p:properties>
</file>

<file path=customXml/itemProps1.xml><?xml version="1.0" encoding="utf-8"?>
<ds:datastoreItem xmlns:ds="http://schemas.openxmlformats.org/officeDocument/2006/customXml" ds:itemID="{D897E6F7-5FAB-4D89-B70C-57F3DB360E9D}"/>
</file>

<file path=customXml/itemProps2.xml><?xml version="1.0" encoding="utf-8"?>
<ds:datastoreItem xmlns:ds="http://schemas.openxmlformats.org/officeDocument/2006/customXml" ds:itemID="{6F1EF34D-9B77-4101-8BFD-16D7D0695BCB}"/>
</file>

<file path=customXml/itemProps3.xml><?xml version="1.0" encoding="utf-8"?>
<ds:datastoreItem xmlns:ds="http://schemas.openxmlformats.org/officeDocument/2006/customXml" ds:itemID="{D5983029-530B-4562-A2F8-56BC64338D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16</vt:i4>
      </vt:variant>
    </vt:vector>
  </HeadingPairs>
  <TitlesOfParts>
    <vt:vector size="24" baseType="lpstr">
      <vt:lpstr>Global</vt:lpstr>
      <vt:lpstr>Atelier1</vt:lpstr>
      <vt:lpstr>Atelier2</vt:lpstr>
      <vt:lpstr>Atelier3</vt:lpstr>
      <vt:lpstr>Atelier4</vt:lpstr>
      <vt:lpstr>Atelier5</vt:lpstr>
      <vt:lpstr>Atelier6</vt:lpstr>
      <vt:lpstr>Atelier7</vt:lpstr>
      <vt:lpstr>Atelier1!Impression_des_titres</vt:lpstr>
      <vt:lpstr>Atelier2!Impression_des_titres</vt:lpstr>
      <vt:lpstr>Atelier3!Impression_des_titres</vt:lpstr>
      <vt:lpstr>Atelier4!Impression_des_titres</vt:lpstr>
      <vt:lpstr>Atelier5!Impression_des_titres</vt:lpstr>
      <vt:lpstr>Atelier6!Impression_des_titres</vt:lpstr>
      <vt:lpstr>Atelier7!Impression_des_titres</vt:lpstr>
      <vt:lpstr>Global!Impression_des_titres</vt:lpstr>
      <vt:lpstr>Atelier1!Zone_d_impression</vt:lpstr>
      <vt:lpstr>Atelier2!Zone_d_impression</vt:lpstr>
      <vt:lpstr>Atelier3!Zone_d_impression</vt:lpstr>
      <vt:lpstr>Atelier4!Zone_d_impression</vt:lpstr>
      <vt:lpstr>Atelier5!Zone_d_impression</vt:lpstr>
      <vt:lpstr>Atelier6!Zone_d_impression</vt:lpstr>
      <vt:lpstr>Atelier7!Zone_d_impression</vt:lpstr>
      <vt:lpstr>Global!Zone_d_impression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2024-04-21T00:11:01Z</dcterms:created>
  <dcterms:modified xsi:type="dcterms:W3CDTF">2024-11-12T01:49:01Z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0x010100D06A165F67E31749B4A3F1169CC2DF1B</vt:lpwstr>
  </property>
</Properties>
</file>