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https://districtu3.sharepoint.com/SiteWeb/https/Congres/2025/Secretaire/"/>
    </mc:Choice>
  </mc:AlternateContent>
  <xr:revisionPtr revIDLastSave="28" documentId="11_D43750ADB39BDB6700AC4ABF383AAFC27274B33E" xr6:coauthVersionLast="47" xr6:coauthVersionMax="47" xr10:uidLastSave="{D520F4D3-B778-414A-92C7-3CFC5138CDB1}"/>
  <bookViews>
    <workbookView xWindow="7507" yWindow="870" windowWidth="17963" windowHeight="12720" tabRatio="869" activeTab="1" xr2:uid="{00000000-000D-0000-FFFF-FFFF00000000}"/>
  </bookViews>
  <sheets>
    <sheet name="Téléphoniste" sheetId="27" r:id="rId1"/>
    <sheet name="HrBénévolat" sheetId="4" r:id="rId2"/>
    <sheet name="TotalAnnée" sheetId="15" r:id="rId3"/>
  </sheets>
  <definedNames>
    <definedName name="_xlnm._FilterDatabase" localSheetId="1" hidden="1">HrBénévolat!$A$5:$CC$50</definedName>
    <definedName name="_xlnm._FilterDatabase" localSheetId="2" hidden="1">TotalAnnée!$A$3:$P$3</definedName>
    <definedName name="JoursPlanning">DateDébutSemaine+INT((ROW()-ROW(OFFSET(DateDébutSemaine,2,))+0)/LignesParJour)</definedName>
    <definedName name="Lions" localSheetId="0" hidden="1">Téléphoniste!$B$1:$L$35</definedName>
    <definedName name="Lions" localSheetId="2" hidden="1">TotalAnnée!$B$3:$C$39</definedName>
    <definedName name="ListeMois" comment="liste des mois">Téléphoniste!#REF!</definedName>
    <definedName name="_xlnm.Print_Area" localSheetId="1">HrBénévolat!$A$5:$CF$43</definedName>
    <definedName name="_xlnm.Print_Area" localSheetId="0">Tableau_Lions7[[#All],[CA]:[Courriel]]</definedName>
    <definedName name="_xlnm.Print_Area" localSheetId="2">TotalAnnée!$A$2:$P$42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4" l="1"/>
  <c r="H4" i="4" s="1"/>
  <c r="I4" i="4" s="1"/>
  <c r="B3" i="4"/>
  <c r="BN1" i="4" s="1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P42" i="15"/>
  <c r="D42" i="15"/>
  <c r="E4" i="4"/>
  <c r="CB6" i="4"/>
  <c r="BW6" i="4"/>
  <c r="N4" i="15" s="1"/>
  <c r="AR6" i="4"/>
  <c r="AL6" i="4"/>
  <c r="I4" i="15" s="1"/>
  <c r="AF6" i="4"/>
  <c r="H4" i="15" s="1"/>
  <c r="T6" i="4"/>
  <c r="O6" i="4"/>
  <c r="F4" i="15" s="1"/>
  <c r="J40" i="4"/>
  <c r="J39" i="4"/>
  <c r="F40" i="4"/>
  <c r="D38" i="15" s="1"/>
  <c r="O40" i="4"/>
  <c r="F6" i="4"/>
  <c r="D4" i="15" s="1"/>
  <c r="A1" i="4"/>
  <c r="BK42" i="4"/>
  <c r="BJ42" i="4"/>
  <c r="BJ41" i="4"/>
  <c r="BY42" i="4"/>
  <c r="BT42" i="4"/>
  <c r="Z42" i="4"/>
  <c r="AA41" i="4"/>
  <c r="Z41" i="4"/>
  <c r="Z44" i="4" s="1"/>
  <c r="X42" i="4"/>
  <c r="Y41" i="4"/>
  <c r="X41" i="4"/>
  <c r="X44" i="4" s="1"/>
  <c r="U42" i="4"/>
  <c r="V41" i="4"/>
  <c r="U41" i="4"/>
  <c r="U44" i="4" s="1"/>
  <c r="BX42" i="4"/>
  <c r="BX41" i="4"/>
  <c r="BZ42" i="4"/>
  <c r="BZ41" i="4"/>
  <c r="BZ44" i="4" s="1"/>
  <c r="BG41" i="4"/>
  <c r="BG42" i="4"/>
  <c r="BG44" i="4"/>
  <c r="BF42" i="4"/>
  <c r="BF41" i="4"/>
  <c r="BF44" i="4" s="1"/>
  <c r="BH5" i="4"/>
  <c r="J8" i="4"/>
  <c r="E6" i="15" s="1"/>
  <c r="J9" i="4"/>
  <c r="J10" i="4"/>
  <c r="E8" i="15" s="1"/>
  <c r="O4" i="15"/>
  <c r="O2" i="15"/>
  <c r="N2" i="15"/>
  <c r="M2" i="15"/>
  <c r="L2" i="15"/>
  <c r="K2" i="15"/>
  <c r="J2" i="15"/>
  <c r="I2" i="15"/>
  <c r="H2" i="15"/>
  <c r="G2" i="15"/>
  <c r="F2" i="15"/>
  <c r="E2" i="15"/>
  <c r="D2" i="15"/>
  <c r="T22" i="4"/>
  <c r="T23" i="4"/>
  <c r="G21" i="15" s="1"/>
  <c r="T24" i="4"/>
  <c r="G22" i="15" s="1"/>
  <c r="O22" i="4"/>
  <c r="F20" i="15" s="1"/>
  <c r="J22" i="4"/>
  <c r="E20" i="15" s="1"/>
  <c r="J23" i="4"/>
  <c r="E21" i="15" s="1"/>
  <c r="J24" i="4"/>
  <c r="E22" i="15" s="1"/>
  <c r="C37" i="15"/>
  <c r="C36" i="15"/>
  <c r="C6" i="15"/>
  <c r="A2" i="27"/>
  <c r="A3" i="27" s="1"/>
  <c r="A4" i="27" s="1"/>
  <c r="A5" i="27" s="1"/>
  <c r="A6" i="27" s="1"/>
  <c r="A7" i="27" s="1"/>
  <c r="A8" i="27" s="1"/>
  <c r="A9" i="27" s="1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33" i="27" s="1"/>
  <c r="F33" i="4"/>
  <c r="F34" i="4"/>
  <c r="D32" i="15" s="1"/>
  <c r="F35" i="4"/>
  <c r="D33" i="15" s="1"/>
  <c r="CB38" i="4"/>
  <c r="O36" i="15" s="1"/>
  <c r="CB39" i="4"/>
  <c r="O37" i="15" s="1"/>
  <c r="CB19" i="4"/>
  <c r="O17" i="15" s="1"/>
  <c r="CB20" i="4"/>
  <c r="O18" i="15" s="1"/>
  <c r="BW19" i="4"/>
  <c r="N17" i="15" s="1"/>
  <c r="BW20" i="4"/>
  <c r="N18" i="15" s="1"/>
  <c r="BW21" i="4"/>
  <c r="N19" i="15" s="1"/>
  <c r="BW38" i="4"/>
  <c r="N36" i="15" s="1"/>
  <c r="BI38" i="4"/>
  <c r="M36" i="15" s="1"/>
  <c r="BI19" i="4"/>
  <c r="M17" i="15" s="1"/>
  <c r="BI20" i="4"/>
  <c r="M18" i="15" s="1"/>
  <c r="BC19" i="4"/>
  <c r="L17" i="15" s="1"/>
  <c r="BC20" i="4"/>
  <c r="L18" i="15" s="1"/>
  <c r="BC38" i="4"/>
  <c r="L36" i="15" s="1"/>
  <c r="AY38" i="4"/>
  <c r="K36" i="15" s="1"/>
  <c r="AY19" i="4"/>
  <c r="K17" i="15" s="1"/>
  <c r="AY20" i="4"/>
  <c r="K18" i="15" s="1"/>
  <c r="AY21" i="4"/>
  <c r="K19" i="15" s="1"/>
  <c r="AR38" i="4"/>
  <c r="J36" i="15" s="1"/>
  <c r="AR19" i="4"/>
  <c r="J17" i="15" s="1"/>
  <c r="AR20" i="4"/>
  <c r="J18" i="15" s="1"/>
  <c r="AR21" i="4"/>
  <c r="J19" i="15" s="1"/>
  <c r="AL19" i="4"/>
  <c r="I17" i="15" s="1"/>
  <c r="AL20" i="4"/>
  <c r="I18" i="15" s="1"/>
  <c r="AL21" i="4"/>
  <c r="I19" i="15" s="1"/>
  <c r="AL22" i="4"/>
  <c r="I20" i="15" s="1"/>
  <c r="AL38" i="4"/>
  <c r="I36" i="15" s="1"/>
  <c r="AF37" i="4"/>
  <c r="AF38" i="4"/>
  <c r="H35" i="15" s="1"/>
  <c r="AF19" i="4"/>
  <c r="H17" i="15" s="1"/>
  <c r="AF20" i="4"/>
  <c r="H18" i="15" s="1"/>
  <c r="AF21" i="4"/>
  <c r="H19" i="15" s="1"/>
  <c r="AF22" i="4"/>
  <c r="H20" i="15" s="1"/>
  <c r="AF23" i="4"/>
  <c r="H21" i="15" s="1"/>
  <c r="J38" i="4"/>
  <c r="E36" i="15" s="1"/>
  <c r="O38" i="4"/>
  <c r="F36" i="15" s="1"/>
  <c r="T38" i="4"/>
  <c r="G36" i="15" s="1"/>
  <c r="E37" i="15"/>
  <c r="O39" i="4"/>
  <c r="F37" i="15" s="1"/>
  <c r="T39" i="4"/>
  <c r="G37" i="15" s="1"/>
  <c r="J19" i="4"/>
  <c r="E17" i="15" s="1"/>
  <c r="O19" i="4"/>
  <c r="F17" i="15" s="1"/>
  <c r="T19" i="4"/>
  <c r="G17" i="15" s="1"/>
  <c r="J20" i="4"/>
  <c r="E18" i="15" s="1"/>
  <c r="O20" i="4"/>
  <c r="F18" i="15" s="1"/>
  <c r="T20" i="4"/>
  <c r="G18" i="15" s="1"/>
  <c r="J21" i="4"/>
  <c r="E19" i="15" s="1"/>
  <c r="O21" i="4"/>
  <c r="F19" i="15" s="1"/>
  <c r="T21" i="4"/>
  <c r="G19" i="15" s="1"/>
  <c r="F19" i="4"/>
  <c r="D17" i="15" s="1"/>
  <c r="E47" i="4"/>
  <c r="G47" i="4"/>
  <c r="G5" i="4" s="1"/>
  <c r="H47" i="4"/>
  <c r="H5" i="4" s="1"/>
  <c r="K47" i="4"/>
  <c r="K5" i="4" s="1"/>
  <c r="M47" i="4"/>
  <c r="M5" i="4" s="1"/>
  <c r="N47" i="4"/>
  <c r="N5" i="4" s="1"/>
  <c r="P47" i="4"/>
  <c r="P5" i="4" s="1"/>
  <c r="Q47" i="4"/>
  <c r="Q5" i="4" s="1"/>
  <c r="R47" i="4"/>
  <c r="R5" i="4" s="1"/>
  <c r="S47" i="4"/>
  <c r="S5" i="4" s="1"/>
  <c r="U47" i="4"/>
  <c r="U5" i="4" s="1"/>
  <c r="W47" i="4"/>
  <c r="W5" i="4" s="1"/>
  <c r="X47" i="4"/>
  <c r="X5" i="4" s="1"/>
  <c r="Z47" i="4"/>
  <c r="Z5" i="4" s="1"/>
  <c r="AB47" i="4"/>
  <c r="AB5" i="4" s="1"/>
  <c r="AC47" i="4"/>
  <c r="AC5" i="4" s="1"/>
  <c r="AD47" i="4"/>
  <c r="AD5" i="4" s="1"/>
  <c r="AE47" i="4"/>
  <c r="AE5" i="4" s="1"/>
  <c r="AG47" i="4"/>
  <c r="AG5" i="4" s="1"/>
  <c r="AH5" i="4"/>
  <c r="AI47" i="4"/>
  <c r="AI5" i="4" s="1"/>
  <c r="AJ47" i="4"/>
  <c r="AJ5" i="4" s="1"/>
  <c r="AK5" i="4"/>
  <c r="AM47" i="4"/>
  <c r="AM5" i="4" s="1"/>
  <c r="AN47" i="4"/>
  <c r="AN5" i="4" s="1"/>
  <c r="AO47" i="4"/>
  <c r="AO5" i="4" s="1"/>
  <c r="AP47" i="4"/>
  <c r="AP5" i="4" s="1"/>
  <c r="AS47" i="4"/>
  <c r="AS5" i="4" s="1"/>
  <c r="AT5" i="4"/>
  <c r="AU47" i="4"/>
  <c r="AU5" i="4" s="1"/>
  <c r="AV5" i="4"/>
  <c r="AW47" i="4"/>
  <c r="AW5" i="4" s="1"/>
  <c r="AZ47" i="4"/>
  <c r="AZ5" i="4" s="1"/>
  <c r="BA47" i="4"/>
  <c r="BA5" i="4" s="1"/>
  <c r="BB47" i="4"/>
  <c r="BB5" i="4" s="1"/>
  <c r="BD47" i="4"/>
  <c r="BD5" i="4" s="1"/>
  <c r="BE47" i="4"/>
  <c r="BE5" i="4" s="1"/>
  <c r="BF47" i="4"/>
  <c r="BF5" i="4" s="1"/>
  <c r="BG47" i="4"/>
  <c r="BH47" i="4"/>
  <c r="BM47" i="4"/>
  <c r="BM5" i="4" s="1"/>
  <c r="BN47" i="4"/>
  <c r="BN5" i="4" s="1"/>
  <c r="BO47" i="4"/>
  <c r="BO5" i="4" s="1"/>
  <c r="BP47" i="4"/>
  <c r="BP5" i="4" s="1"/>
  <c r="BQ47" i="4"/>
  <c r="BQ5" i="4" s="1"/>
  <c r="BR47" i="4"/>
  <c r="BR5" i="4" s="1"/>
  <c r="BS47" i="4"/>
  <c r="BS5" i="4" s="1"/>
  <c r="BU47" i="4"/>
  <c r="BU5" i="4" s="1"/>
  <c r="BV47" i="4"/>
  <c r="BV5" i="4" s="1"/>
  <c r="F20" i="4"/>
  <c r="D18" i="15" s="1"/>
  <c r="F21" i="4"/>
  <c r="D19" i="15" s="1"/>
  <c r="F22" i="4"/>
  <c r="D20" i="15" s="1"/>
  <c r="F38" i="4"/>
  <c r="D36" i="15" s="1"/>
  <c r="AF39" i="4"/>
  <c r="H36" i="15" s="1"/>
  <c r="F39" i="4"/>
  <c r="D37" i="15" s="1"/>
  <c r="BC21" i="4"/>
  <c r="L19" i="15" s="1"/>
  <c r="BI21" i="4"/>
  <c r="M19" i="15" s="1"/>
  <c r="CB21" i="4"/>
  <c r="O19" i="15" s="1"/>
  <c r="G20" i="15"/>
  <c r="AR22" i="4"/>
  <c r="J20" i="15" s="1"/>
  <c r="AY22" i="4"/>
  <c r="K20" i="15" s="1"/>
  <c r="BC22" i="4"/>
  <c r="L20" i="15" s="1"/>
  <c r="BI22" i="4"/>
  <c r="M20" i="15" s="1"/>
  <c r="BW22" i="4"/>
  <c r="N20" i="15" s="1"/>
  <c r="CB22" i="4"/>
  <c r="O20" i="15" s="1"/>
  <c r="F23" i="4"/>
  <c r="D21" i="15" s="1"/>
  <c r="O23" i="4"/>
  <c r="F21" i="15" s="1"/>
  <c r="AL23" i="4"/>
  <c r="I21" i="15" s="1"/>
  <c r="AR23" i="4"/>
  <c r="J21" i="15" s="1"/>
  <c r="AY23" i="4"/>
  <c r="K21" i="15" s="1"/>
  <c r="BC23" i="4"/>
  <c r="L21" i="15" s="1"/>
  <c r="BI23" i="4"/>
  <c r="M21" i="15" s="1"/>
  <c r="BW23" i="4"/>
  <c r="N21" i="15" s="1"/>
  <c r="CB23" i="4"/>
  <c r="O21" i="15" s="1"/>
  <c r="F24" i="4"/>
  <c r="D22" i="15" s="1"/>
  <c r="O24" i="4"/>
  <c r="F22" i="15" s="1"/>
  <c r="AF24" i="4"/>
  <c r="H22" i="15" s="1"/>
  <c r="AL24" i="4"/>
  <c r="I22" i="15" s="1"/>
  <c r="AR24" i="4"/>
  <c r="J22" i="15" s="1"/>
  <c r="AY24" i="4"/>
  <c r="K22" i="15" s="1"/>
  <c r="BC24" i="4"/>
  <c r="L22" i="15" s="1"/>
  <c r="BI24" i="4"/>
  <c r="M22" i="15" s="1"/>
  <c r="BW24" i="4"/>
  <c r="N22" i="15" s="1"/>
  <c r="CB24" i="4"/>
  <c r="O22" i="15" s="1"/>
  <c r="F25" i="4"/>
  <c r="D23" i="15" s="1"/>
  <c r="J25" i="4"/>
  <c r="E23" i="15" s="1"/>
  <c r="O25" i="4"/>
  <c r="F23" i="15" s="1"/>
  <c r="T25" i="4"/>
  <c r="G23" i="15" s="1"/>
  <c r="AF25" i="4"/>
  <c r="H23" i="15" s="1"/>
  <c r="AL25" i="4"/>
  <c r="I23" i="15" s="1"/>
  <c r="AR25" i="4"/>
  <c r="J23" i="15" s="1"/>
  <c r="AY25" i="4"/>
  <c r="K23" i="15" s="1"/>
  <c r="BC25" i="4"/>
  <c r="L23" i="15" s="1"/>
  <c r="BI25" i="4"/>
  <c r="M23" i="15" s="1"/>
  <c r="BW25" i="4"/>
  <c r="N23" i="15" s="1"/>
  <c r="CB25" i="4"/>
  <c r="O23" i="15" s="1"/>
  <c r="F26" i="4"/>
  <c r="D24" i="15" s="1"/>
  <c r="J26" i="4"/>
  <c r="E24" i="15" s="1"/>
  <c r="O26" i="4"/>
  <c r="F24" i="15" s="1"/>
  <c r="T26" i="4"/>
  <c r="G24" i="15" s="1"/>
  <c r="AF26" i="4"/>
  <c r="H24" i="15" s="1"/>
  <c r="AL26" i="4"/>
  <c r="I24" i="15" s="1"/>
  <c r="AR26" i="4"/>
  <c r="J24" i="15" s="1"/>
  <c r="AY26" i="4"/>
  <c r="K24" i="15" s="1"/>
  <c r="BC26" i="4"/>
  <c r="L24" i="15" s="1"/>
  <c r="BI26" i="4"/>
  <c r="M24" i="15" s="1"/>
  <c r="BW26" i="4"/>
  <c r="N24" i="15" s="1"/>
  <c r="CB26" i="4"/>
  <c r="O24" i="15" s="1"/>
  <c r="F27" i="4"/>
  <c r="D25" i="15" s="1"/>
  <c r="J27" i="4"/>
  <c r="E25" i="15" s="1"/>
  <c r="O27" i="4"/>
  <c r="F25" i="15" s="1"/>
  <c r="T27" i="4"/>
  <c r="G25" i="15" s="1"/>
  <c r="AF27" i="4"/>
  <c r="H25" i="15" s="1"/>
  <c r="AL27" i="4"/>
  <c r="I25" i="15" s="1"/>
  <c r="AR27" i="4"/>
  <c r="J25" i="15" s="1"/>
  <c r="AY27" i="4"/>
  <c r="K25" i="15" s="1"/>
  <c r="BC27" i="4"/>
  <c r="L25" i="15" s="1"/>
  <c r="BI27" i="4"/>
  <c r="M25" i="15" s="1"/>
  <c r="BW27" i="4"/>
  <c r="N25" i="15" s="1"/>
  <c r="CB27" i="4"/>
  <c r="O25" i="15" s="1"/>
  <c r="F28" i="4"/>
  <c r="D26" i="15" s="1"/>
  <c r="J28" i="4"/>
  <c r="E26" i="15" s="1"/>
  <c r="O28" i="4"/>
  <c r="F26" i="15" s="1"/>
  <c r="T28" i="4"/>
  <c r="G26" i="15" s="1"/>
  <c r="AF28" i="4"/>
  <c r="H26" i="15" s="1"/>
  <c r="AL28" i="4"/>
  <c r="I26" i="15" s="1"/>
  <c r="AR28" i="4"/>
  <c r="J26" i="15" s="1"/>
  <c r="AY28" i="4"/>
  <c r="K26" i="15" s="1"/>
  <c r="BC28" i="4"/>
  <c r="L26" i="15" s="1"/>
  <c r="BI28" i="4"/>
  <c r="M26" i="15" s="1"/>
  <c r="BW28" i="4"/>
  <c r="N26" i="15" s="1"/>
  <c r="CB28" i="4"/>
  <c r="O26" i="15" s="1"/>
  <c r="F29" i="4"/>
  <c r="D27" i="15" s="1"/>
  <c r="J29" i="4"/>
  <c r="E27" i="15" s="1"/>
  <c r="O29" i="4"/>
  <c r="F27" i="15" s="1"/>
  <c r="T29" i="4"/>
  <c r="G27" i="15" s="1"/>
  <c r="AF29" i="4"/>
  <c r="H27" i="15" s="1"/>
  <c r="AL29" i="4"/>
  <c r="I27" i="15" s="1"/>
  <c r="AR29" i="4"/>
  <c r="J27" i="15" s="1"/>
  <c r="AY29" i="4"/>
  <c r="K27" i="15" s="1"/>
  <c r="BC29" i="4"/>
  <c r="L27" i="15" s="1"/>
  <c r="BI29" i="4"/>
  <c r="M27" i="15" s="1"/>
  <c r="BW29" i="4"/>
  <c r="N27" i="15" s="1"/>
  <c r="CB29" i="4"/>
  <c r="O27" i="15" s="1"/>
  <c r="F30" i="4"/>
  <c r="D28" i="15" s="1"/>
  <c r="J30" i="4"/>
  <c r="E28" i="15" s="1"/>
  <c r="O30" i="4"/>
  <c r="F28" i="15" s="1"/>
  <c r="T30" i="4"/>
  <c r="G28" i="15" s="1"/>
  <c r="AF30" i="4"/>
  <c r="H28" i="15" s="1"/>
  <c r="AL30" i="4"/>
  <c r="I28" i="15" s="1"/>
  <c r="AR30" i="4"/>
  <c r="J28" i="15" s="1"/>
  <c r="AY30" i="4"/>
  <c r="K28" i="15" s="1"/>
  <c r="BC30" i="4"/>
  <c r="L28" i="15" s="1"/>
  <c r="BI30" i="4"/>
  <c r="M28" i="15" s="1"/>
  <c r="BW30" i="4"/>
  <c r="N28" i="15" s="1"/>
  <c r="CB30" i="4"/>
  <c r="O28" i="15" s="1"/>
  <c r="F31" i="4"/>
  <c r="D29" i="15" s="1"/>
  <c r="J31" i="4"/>
  <c r="E29" i="15" s="1"/>
  <c r="O31" i="4"/>
  <c r="F29" i="15" s="1"/>
  <c r="T31" i="4"/>
  <c r="G29" i="15" s="1"/>
  <c r="AF31" i="4"/>
  <c r="H29" i="15" s="1"/>
  <c r="AL31" i="4"/>
  <c r="I29" i="15" s="1"/>
  <c r="AR31" i="4"/>
  <c r="J29" i="15" s="1"/>
  <c r="AY31" i="4"/>
  <c r="K29" i="15" s="1"/>
  <c r="BC31" i="4"/>
  <c r="L29" i="15" s="1"/>
  <c r="BI31" i="4"/>
  <c r="M29" i="15" s="1"/>
  <c r="BW31" i="4"/>
  <c r="N29" i="15" s="1"/>
  <c r="CB31" i="4"/>
  <c r="O29" i="15" s="1"/>
  <c r="F32" i="4"/>
  <c r="D30" i="15" s="1"/>
  <c r="J32" i="4"/>
  <c r="E30" i="15" s="1"/>
  <c r="O32" i="4"/>
  <c r="F30" i="15" s="1"/>
  <c r="T32" i="4"/>
  <c r="G30" i="15" s="1"/>
  <c r="AF32" i="4"/>
  <c r="H30" i="15" s="1"/>
  <c r="AL32" i="4"/>
  <c r="I30" i="15" s="1"/>
  <c r="AR32" i="4"/>
  <c r="J30" i="15" s="1"/>
  <c r="AY32" i="4"/>
  <c r="K30" i="15" s="1"/>
  <c r="BC32" i="4"/>
  <c r="L30" i="15" s="1"/>
  <c r="BI32" i="4"/>
  <c r="M30" i="15" s="1"/>
  <c r="BW32" i="4"/>
  <c r="N30" i="15" s="1"/>
  <c r="CB32" i="4"/>
  <c r="O30" i="15" s="1"/>
  <c r="J33" i="4"/>
  <c r="E31" i="15" s="1"/>
  <c r="O33" i="4"/>
  <c r="F31" i="15" s="1"/>
  <c r="T33" i="4"/>
  <c r="G31" i="15" s="1"/>
  <c r="AF33" i="4"/>
  <c r="H31" i="15" s="1"/>
  <c r="AL33" i="4"/>
  <c r="I31" i="15" s="1"/>
  <c r="AR33" i="4"/>
  <c r="J31" i="15" s="1"/>
  <c r="AY33" i="4"/>
  <c r="K31" i="15" s="1"/>
  <c r="BC33" i="4"/>
  <c r="L31" i="15" s="1"/>
  <c r="BI33" i="4"/>
  <c r="M31" i="15" s="1"/>
  <c r="BW33" i="4"/>
  <c r="N31" i="15" s="1"/>
  <c r="CB33" i="4"/>
  <c r="O31" i="15" s="1"/>
  <c r="J34" i="4"/>
  <c r="E32" i="15" s="1"/>
  <c r="O34" i="4"/>
  <c r="F32" i="15" s="1"/>
  <c r="T34" i="4"/>
  <c r="G32" i="15" s="1"/>
  <c r="AF34" i="4"/>
  <c r="H32" i="15" s="1"/>
  <c r="AL34" i="4"/>
  <c r="I32" i="15" s="1"/>
  <c r="AR34" i="4"/>
  <c r="J32" i="15" s="1"/>
  <c r="AY34" i="4"/>
  <c r="K32" i="15" s="1"/>
  <c r="BC34" i="4"/>
  <c r="L32" i="15" s="1"/>
  <c r="BI34" i="4"/>
  <c r="M32" i="15" s="1"/>
  <c r="BW34" i="4"/>
  <c r="N32" i="15" s="1"/>
  <c r="CB34" i="4"/>
  <c r="O32" i="15" s="1"/>
  <c r="J35" i="4"/>
  <c r="E33" i="15" s="1"/>
  <c r="O35" i="4"/>
  <c r="F33" i="15" s="1"/>
  <c r="T35" i="4"/>
  <c r="G33" i="15" s="1"/>
  <c r="AF35" i="4"/>
  <c r="H33" i="15" s="1"/>
  <c r="AL35" i="4"/>
  <c r="I33" i="15" s="1"/>
  <c r="AR35" i="4"/>
  <c r="J33" i="15" s="1"/>
  <c r="AY35" i="4"/>
  <c r="K33" i="15" s="1"/>
  <c r="BC35" i="4"/>
  <c r="L33" i="15" s="1"/>
  <c r="BI35" i="4"/>
  <c r="M33" i="15" s="1"/>
  <c r="BW35" i="4"/>
  <c r="N33" i="15" s="1"/>
  <c r="CB35" i="4"/>
  <c r="O33" i="15" s="1"/>
  <c r="F36" i="4"/>
  <c r="D34" i="15" s="1"/>
  <c r="J36" i="4"/>
  <c r="E34" i="15" s="1"/>
  <c r="O36" i="4"/>
  <c r="F34" i="15" s="1"/>
  <c r="T36" i="4"/>
  <c r="G34" i="15" s="1"/>
  <c r="AF36" i="4"/>
  <c r="H34" i="15" s="1"/>
  <c r="AL36" i="4"/>
  <c r="I34" i="15" s="1"/>
  <c r="AR36" i="4"/>
  <c r="J34" i="15" s="1"/>
  <c r="AY36" i="4"/>
  <c r="K34" i="15" s="1"/>
  <c r="BC36" i="4"/>
  <c r="L34" i="15" s="1"/>
  <c r="BI36" i="4"/>
  <c r="M34" i="15" s="1"/>
  <c r="BW36" i="4"/>
  <c r="N34" i="15" s="1"/>
  <c r="CB36" i="4"/>
  <c r="O34" i="15" s="1"/>
  <c r="F37" i="4"/>
  <c r="D35" i="15" s="1"/>
  <c r="J37" i="4"/>
  <c r="E35" i="15" s="1"/>
  <c r="O37" i="4"/>
  <c r="F35" i="15" s="1"/>
  <c r="T37" i="4"/>
  <c r="G35" i="15" s="1"/>
  <c r="AL37" i="4"/>
  <c r="I35" i="15" s="1"/>
  <c r="AR37" i="4"/>
  <c r="J35" i="15" s="1"/>
  <c r="AY37" i="4"/>
  <c r="K35" i="15" s="1"/>
  <c r="BC37" i="4"/>
  <c r="L35" i="15" s="1"/>
  <c r="BI37" i="4"/>
  <c r="M35" i="15" s="1"/>
  <c r="BW37" i="4"/>
  <c r="N35" i="15" s="1"/>
  <c r="CB37" i="4"/>
  <c r="O35" i="15" s="1"/>
  <c r="AL39" i="4"/>
  <c r="I37" i="15" s="1"/>
  <c r="AR39" i="4"/>
  <c r="J37" i="15" s="1"/>
  <c r="AY39" i="4"/>
  <c r="K37" i="15" s="1"/>
  <c r="BC39" i="4"/>
  <c r="L37" i="15" s="1"/>
  <c r="BI39" i="4"/>
  <c r="M37" i="15" s="1"/>
  <c r="BW39" i="4"/>
  <c r="N37" i="15" s="1"/>
  <c r="F18" i="4"/>
  <c r="D16" i="15" s="1"/>
  <c r="A7" i="4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5" i="15"/>
  <c r="A6" i="15"/>
  <c r="BW49" i="4"/>
  <c r="F8" i="4"/>
  <c r="D6" i="15" s="1"/>
  <c r="M36" i="27"/>
  <c r="CF4" i="4"/>
  <c r="CE5" i="4"/>
  <c r="BL41" i="4"/>
  <c r="BL44" i="4" s="1"/>
  <c r="AW41" i="4"/>
  <c r="AW44" i="4" s="1"/>
  <c r="AX47" i="4"/>
  <c r="AX5" i="4" s="1"/>
  <c r="AX42" i="4"/>
  <c r="AX41" i="4"/>
  <c r="AG41" i="4"/>
  <c r="AG44" i="4" s="1"/>
  <c r="T8" i="4"/>
  <c r="G6" i="15" s="1"/>
  <c r="CB8" i="4"/>
  <c r="O6" i="15" s="1"/>
  <c r="CB9" i="4"/>
  <c r="O7" i="15" s="1"/>
  <c r="CB10" i="4"/>
  <c r="O8" i="15" s="1"/>
  <c r="BW8" i="4"/>
  <c r="N6" i="15" s="1"/>
  <c r="BI8" i="4"/>
  <c r="M6" i="15" s="1"/>
  <c r="BI9" i="4"/>
  <c r="M7" i="15" s="1"/>
  <c r="BC8" i="4"/>
  <c r="L6" i="15" s="1"/>
  <c r="BC9" i="4"/>
  <c r="L7" i="15" s="1"/>
  <c r="AI42" i="4"/>
  <c r="AI41" i="4"/>
  <c r="AH42" i="4"/>
  <c r="AL8" i="4"/>
  <c r="I6" i="15" s="1"/>
  <c r="AH41" i="4"/>
  <c r="AH44" i="4" s="1"/>
  <c r="W42" i="4"/>
  <c r="W41" i="4"/>
  <c r="C23" i="15"/>
  <c r="O8" i="4"/>
  <c r="F6" i="15" s="1"/>
  <c r="AF8" i="4"/>
  <c r="H6" i="15" s="1"/>
  <c r="AR8" i="4"/>
  <c r="J6" i="15" s="1"/>
  <c r="AY8" i="4"/>
  <c r="K6" i="15" s="1"/>
  <c r="F17" i="4"/>
  <c r="D15" i="15" s="1"/>
  <c r="J17" i="4"/>
  <c r="E15" i="15" s="1"/>
  <c r="O17" i="4"/>
  <c r="F15" i="15" s="1"/>
  <c r="T17" i="4"/>
  <c r="G15" i="15" s="1"/>
  <c r="AF17" i="4"/>
  <c r="H15" i="15" s="1"/>
  <c r="AL17" i="4"/>
  <c r="I15" i="15" s="1"/>
  <c r="AR17" i="4"/>
  <c r="J15" i="15" s="1"/>
  <c r="AY17" i="4"/>
  <c r="K15" i="15" s="1"/>
  <c r="BC17" i="4"/>
  <c r="L15" i="15" s="1"/>
  <c r="BI17" i="4"/>
  <c r="M15" i="15" s="1"/>
  <c r="BW17" i="4"/>
  <c r="N15" i="15" s="1"/>
  <c r="CB17" i="4"/>
  <c r="O15" i="15" s="1"/>
  <c r="N42" i="4"/>
  <c r="N41" i="4"/>
  <c r="M42" i="4"/>
  <c r="M41" i="4"/>
  <c r="K42" i="4"/>
  <c r="K41" i="4"/>
  <c r="K44" i="4" s="1"/>
  <c r="L41" i="4"/>
  <c r="G41" i="4"/>
  <c r="H41" i="4"/>
  <c r="H42" i="4"/>
  <c r="CC48" i="4"/>
  <c r="C33" i="15"/>
  <c r="C34" i="15"/>
  <c r="C35" i="15"/>
  <c r="C24" i="15"/>
  <c r="C25" i="15"/>
  <c r="C26" i="15"/>
  <c r="C27" i="15"/>
  <c r="C28" i="15"/>
  <c r="C29" i="15"/>
  <c r="C30" i="15"/>
  <c r="C31" i="15"/>
  <c r="C32" i="15"/>
  <c r="C5" i="15"/>
  <c r="C4" i="15"/>
  <c r="CB44" i="4"/>
  <c r="F4" i="4"/>
  <c r="BZ47" i="4"/>
  <c r="BZ5" i="4" s="1"/>
  <c r="CA41" i="4"/>
  <c r="CB40" i="4"/>
  <c r="O38" i="15" s="1"/>
  <c r="CB16" i="4"/>
  <c r="O14" i="15" s="1"/>
  <c r="CB18" i="4"/>
  <c r="O16" i="15" s="1"/>
  <c r="CB7" i="4"/>
  <c r="O5" i="15" s="1"/>
  <c r="CB11" i="4"/>
  <c r="O9" i="15" s="1"/>
  <c r="CB12" i="4"/>
  <c r="O10" i="15" s="1"/>
  <c r="CB13" i="4"/>
  <c r="O11" i="15" s="1"/>
  <c r="CB14" i="4"/>
  <c r="O12" i="15" s="1"/>
  <c r="CB15" i="4"/>
  <c r="O13" i="15" s="1"/>
  <c r="BW40" i="4"/>
  <c r="N38" i="15" s="1"/>
  <c r="BW14" i="4"/>
  <c r="N12" i="15" s="1"/>
  <c r="BW15" i="4"/>
  <c r="N13" i="15" s="1"/>
  <c r="BW16" i="4"/>
  <c r="N14" i="15" s="1"/>
  <c r="BW18" i="4"/>
  <c r="N16" i="15" s="1"/>
  <c r="BW7" i="4"/>
  <c r="N5" i="15" s="1"/>
  <c r="BW9" i="4"/>
  <c r="N7" i="15" s="1"/>
  <c r="BW10" i="4"/>
  <c r="N8" i="15" s="1"/>
  <c r="BW11" i="4"/>
  <c r="N9" i="15" s="1"/>
  <c r="BW12" i="4"/>
  <c r="N10" i="15" s="1"/>
  <c r="BW13" i="4"/>
  <c r="N11" i="15" s="1"/>
  <c r="BU50" i="4"/>
  <c r="BO42" i="4"/>
  <c r="BO41" i="4"/>
  <c r="BO44" i="4" s="1"/>
  <c r="BR42" i="4"/>
  <c r="BR41" i="4"/>
  <c r="BR44" i="4" s="1"/>
  <c r="BQ42" i="4"/>
  <c r="BQ41" i="4"/>
  <c r="BQ44" i="4" s="1"/>
  <c r="BL47" i="4"/>
  <c r="BL5" i="4" s="1"/>
  <c r="BL42" i="4"/>
  <c r="BS42" i="4"/>
  <c r="BS41" i="4"/>
  <c r="BJ47" i="4"/>
  <c r="BJ5" i="4" s="1"/>
  <c r="AO41" i="4"/>
  <c r="AO42" i="4"/>
  <c r="BH42" i="4"/>
  <c r="BH41" i="4"/>
  <c r="AQ42" i="4"/>
  <c r="AP41" i="4"/>
  <c r="AP44" i="4" s="1"/>
  <c r="AR14" i="4"/>
  <c r="J12" i="15" s="1"/>
  <c r="AR15" i="4"/>
  <c r="J13" i="15" s="1"/>
  <c r="AR16" i="4"/>
  <c r="J14" i="15" s="1"/>
  <c r="AR18" i="4"/>
  <c r="J16" i="15" s="1"/>
  <c r="AR12" i="4"/>
  <c r="J10" i="15" s="1"/>
  <c r="AR13" i="4"/>
  <c r="J11" i="15" s="1"/>
  <c r="AR7" i="4"/>
  <c r="J5" i="15" s="1"/>
  <c r="AR9" i="4"/>
  <c r="J7" i="15" s="1"/>
  <c r="AR10" i="4"/>
  <c r="J8" i="15" s="1"/>
  <c r="AR11" i="4"/>
  <c r="J9" i="15" s="1"/>
  <c r="J4" i="15"/>
  <c r="AG42" i="4"/>
  <c r="Q42" i="15"/>
  <c r="R42" i="15"/>
  <c r="S42" i="15"/>
  <c r="T42" i="15"/>
  <c r="O16" i="4"/>
  <c r="F14" i="15" s="1"/>
  <c r="J16" i="4"/>
  <c r="E14" i="15" s="1"/>
  <c r="J18" i="4"/>
  <c r="E16" i="15" s="1"/>
  <c r="J13" i="4"/>
  <c r="E11" i="15" s="1"/>
  <c r="J14" i="4"/>
  <c r="E12" i="15" s="1"/>
  <c r="J15" i="4"/>
  <c r="E13" i="15" s="1"/>
  <c r="J7" i="4"/>
  <c r="E5" i="15" s="1"/>
  <c r="E7" i="15"/>
  <c r="J11" i="4"/>
  <c r="E9" i="15" s="1"/>
  <c r="J12" i="4"/>
  <c r="E10" i="15" s="1"/>
  <c r="J6" i="4"/>
  <c r="E4" i="15" s="1"/>
  <c r="BI13" i="4"/>
  <c r="M11" i="15" s="1"/>
  <c r="BI14" i="4"/>
  <c r="M12" i="15" s="1"/>
  <c r="BC13" i="4"/>
  <c r="L11" i="15" s="1"/>
  <c r="AY13" i="4"/>
  <c r="K11" i="15" s="1"/>
  <c r="AF13" i="4"/>
  <c r="H11" i="15" s="1"/>
  <c r="T13" i="4"/>
  <c r="G11" i="15" s="1"/>
  <c r="AL13" i="4"/>
  <c r="I11" i="15" s="1"/>
  <c r="O13" i="4"/>
  <c r="F11" i="15" s="1"/>
  <c r="F13" i="4"/>
  <c r="D11" i="15" s="1"/>
  <c r="G42" i="4"/>
  <c r="I41" i="4"/>
  <c r="B36" i="27"/>
  <c r="C36" i="27"/>
  <c r="BI6" i="4"/>
  <c r="BC6" i="4"/>
  <c r="L4" i="15" s="1"/>
  <c r="AY6" i="4"/>
  <c r="K4" i="15" s="1"/>
  <c r="G4" i="15"/>
  <c r="CA42" i="4"/>
  <c r="CA47" i="4"/>
  <c r="CA5" i="4" s="1"/>
  <c r="BV42" i="4"/>
  <c r="BU42" i="4"/>
  <c r="BV41" i="4"/>
  <c r="BU41" i="4"/>
  <c r="BU44" i="4" s="1"/>
  <c r="BE42" i="4"/>
  <c r="BA42" i="4"/>
  <c r="BA41" i="4"/>
  <c r="BA44" i="4" s="1"/>
  <c r="T16" i="4"/>
  <c r="G14" i="15" s="1"/>
  <c r="T18" i="4"/>
  <c r="G16" i="15" s="1"/>
  <c r="T7" i="4"/>
  <c r="G5" i="15" s="1"/>
  <c r="T9" i="4"/>
  <c r="G7" i="15" s="1"/>
  <c r="T10" i="4"/>
  <c r="G8" i="15" s="1"/>
  <c r="T11" i="4"/>
  <c r="G9" i="15" s="1"/>
  <c r="T12" i="4"/>
  <c r="G10" i="15" s="1"/>
  <c r="T14" i="4"/>
  <c r="G12" i="15" s="1"/>
  <c r="T15" i="4"/>
  <c r="G13" i="15" s="1"/>
  <c r="AT41" i="4"/>
  <c r="AS41" i="4"/>
  <c r="AU41" i="4"/>
  <c r="AU44" i="4" s="1"/>
  <c r="BX47" i="4"/>
  <c r="BX5" i="4" s="1"/>
  <c r="AM41" i="4"/>
  <c r="AM44" i="4" s="1"/>
  <c r="E38" i="15"/>
  <c r="AL18" i="4"/>
  <c r="I16" i="15" s="1"/>
  <c r="AL7" i="4"/>
  <c r="I5" i="15" s="1"/>
  <c r="AL9" i="4"/>
  <c r="I7" i="15" s="1"/>
  <c r="AL10" i="4"/>
  <c r="I8" i="15" s="1"/>
  <c r="AL11" i="4"/>
  <c r="I9" i="15" s="1"/>
  <c r="AL12" i="4"/>
  <c r="I10" i="15" s="1"/>
  <c r="AL14" i="4"/>
  <c r="I12" i="15" s="1"/>
  <c r="AL15" i="4"/>
  <c r="I13" i="15" s="1"/>
  <c r="AL16" i="4"/>
  <c r="I14" i="15" s="1"/>
  <c r="AL40" i="4"/>
  <c r="I38" i="15" s="1"/>
  <c r="AF18" i="4"/>
  <c r="H16" i="15" s="1"/>
  <c r="AF7" i="4"/>
  <c r="H5" i="15" s="1"/>
  <c r="AF9" i="4"/>
  <c r="H7" i="15" s="1"/>
  <c r="AF10" i="4"/>
  <c r="H8" i="15" s="1"/>
  <c r="AF11" i="4"/>
  <c r="H9" i="15" s="1"/>
  <c r="AF12" i="4"/>
  <c r="H10" i="15" s="1"/>
  <c r="AF14" i="4"/>
  <c r="H12" i="15" s="1"/>
  <c r="AF15" i="4"/>
  <c r="H13" i="15" s="1"/>
  <c r="AF16" i="4"/>
  <c r="H14" i="15" s="1"/>
  <c r="AK41" i="4"/>
  <c r="AK44" i="4" s="1"/>
  <c r="D42" i="4"/>
  <c r="AE42" i="4"/>
  <c r="AE41" i="4"/>
  <c r="AE44" i="4" s="1"/>
  <c r="O18" i="4"/>
  <c r="F16" i="15" s="1"/>
  <c r="O7" i="4"/>
  <c r="F5" i="15" s="1"/>
  <c r="O9" i="4"/>
  <c r="F7" i="15" s="1"/>
  <c r="O10" i="4"/>
  <c r="F8" i="15" s="1"/>
  <c r="O11" i="4"/>
  <c r="F9" i="15" s="1"/>
  <c r="O12" i="4"/>
  <c r="F10" i="15" s="1"/>
  <c r="O14" i="4"/>
  <c r="F12" i="15" s="1"/>
  <c r="O15" i="4"/>
  <c r="T40" i="4"/>
  <c r="G38" i="15" s="1"/>
  <c r="AF40" i="4"/>
  <c r="H38" i="15" s="1"/>
  <c r="AR40" i="4"/>
  <c r="J38" i="15" s="1"/>
  <c r="AY40" i="4"/>
  <c r="K38" i="15" s="1"/>
  <c r="BC40" i="4"/>
  <c r="L38" i="15" s="1"/>
  <c r="BI40" i="4"/>
  <c r="M38" i="15" s="1"/>
  <c r="F38" i="15"/>
  <c r="E42" i="4"/>
  <c r="E41" i="4"/>
  <c r="E44" i="4" s="1"/>
  <c r="D47" i="4"/>
  <c r="AP42" i="4"/>
  <c r="AK42" i="4"/>
  <c r="BN42" i="4"/>
  <c r="BN41" i="4"/>
  <c r="BN44" i="4" s="1"/>
  <c r="BP42" i="4"/>
  <c r="BP41" i="4"/>
  <c r="BP44" i="4" s="1"/>
  <c r="BE41" i="4"/>
  <c r="BE44" i="4" s="1"/>
  <c r="BB42" i="4"/>
  <c r="BB41" i="4"/>
  <c r="AY16" i="4"/>
  <c r="K14" i="15" s="1"/>
  <c r="AY18" i="4"/>
  <c r="K16" i="15" s="1"/>
  <c r="AY7" i="4"/>
  <c r="K5" i="15" s="1"/>
  <c r="AY9" i="4"/>
  <c r="K7" i="15" s="1"/>
  <c r="AY10" i="4"/>
  <c r="K8" i="15" s="1"/>
  <c r="AY11" i="4"/>
  <c r="K9" i="15" s="1"/>
  <c r="AY12" i="4"/>
  <c r="K10" i="15" s="1"/>
  <c r="AY14" i="4"/>
  <c r="K12" i="15" s="1"/>
  <c r="AY15" i="4"/>
  <c r="K13" i="15" s="1"/>
  <c r="F7" i="4"/>
  <c r="D5" i="15" s="1"/>
  <c r="BC7" i="4"/>
  <c r="L5" i="15" s="1"/>
  <c r="BI7" i="4"/>
  <c r="M5" i="15" s="1"/>
  <c r="BC14" i="4"/>
  <c r="L12" i="15" s="1"/>
  <c r="BC15" i="4"/>
  <c r="L13" i="15" s="1"/>
  <c r="BC16" i="4"/>
  <c r="L14" i="15" s="1"/>
  <c r="BC18" i="4"/>
  <c r="L16" i="15" s="1"/>
  <c r="BC10" i="4"/>
  <c r="BC11" i="4"/>
  <c r="L9" i="15" s="1"/>
  <c r="BC12" i="4"/>
  <c r="L10" i="15" s="1"/>
  <c r="AZ42" i="4"/>
  <c r="AZ41" i="4"/>
  <c r="AV42" i="4"/>
  <c r="AU42" i="4"/>
  <c r="BI10" i="4"/>
  <c r="M8" i="15" s="1"/>
  <c r="BI11" i="4"/>
  <c r="M9" i="15" s="1"/>
  <c r="F10" i="4"/>
  <c r="D8" i="15" s="1"/>
  <c r="F11" i="4"/>
  <c r="D9" i="15" s="1"/>
  <c r="F12" i="4"/>
  <c r="D10" i="15" s="1"/>
  <c r="BI12" i="4"/>
  <c r="M10" i="15" s="1"/>
  <c r="F14" i="4"/>
  <c r="D12" i="15" s="1"/>
  <c r="F15" i="4"/>
  <c r="D13" i="15" s="1"/>
  <c r="BI15" i="4"/>
  <c r="M13" i="15" s="1"/>
  <c r="F16" i="4"/>
  <c r="D14" i="15" s="1"/>
  <c r="BI16" i="4"/>
  <c r="M14" i="15" s="1"/>
  <c r="F9" i="4"/>
  <c r="D7" i="15" s="1"/>
  <c r="BI18" i="4"/>
  <c r="M16" i="15" s="1"/>
  <c r="AD41" i="4"/>
  <c r="AD44" i="4" s="1"/>
  <c r="AD42" i="4"/>
  <c r="AT42" i="4"/>
  <c r="AS42" i="4"/>
  <c r="J39" i="15"/>
  <c r="AB42" i="4"/>
  <c r="AB41" i="4"/>
  <c r="AC42" i="4"/>
  <c r="Q42" i="4"/>
  <c r="P42" i="4"/>
  <c r="AC41" i="4"/>
  <c r="AC44" i="4" s="1"/>
  <c r="Q41" i="4"/>
  <c r="Q44" i="4" s="1"/>
  <c r="R42" i="4"/>
  <c r="AN42" i="4"/>
  <c r="S42" i="4"/>
  <c r="S41" i="4"/>
  <c r="S44" i="4" s="1"/>
  <c r="BM41" i="4"/>
  <c r="BM44" i="4" s="1"/>
  <c r="P41" i="4"/>
  <c r="P44" i="4" s="1"/>
  <c r="AJ42" i="4"/>
  <c r="AJ41" i="4"/>
  <c r="AJ44" i="4" s="1"/>
  <c r="BM42" i="4"/>
  <c r="BG49" i="4"/>
  <c r="BD42" i="4"/>
  <c r="BD41" i="4"/>
  <c r="BD44" i="4" s="1"/>
  <c r="AW42" i="4"/>
  <c r="AN41" i="4"/>
  <c r="R41" i="4"/>
  <c r="AM42" i="4"/>
  <c r="D41" i="4"/>
  <c r="D44" i="4" s="1"/>
  <c r="Q3" i="15"/>
  <c r="R3" i="15"/>
  <c r="S3" i="15"/>
  <c r="T3" i="15"/>
  <c r="U3" i="15"/>
  <c r="V3" i="15"/>
  <c r="W3" i="15"/>
  <c r="X3" i="15"/>
  <c r="Y3" i="15"/>
  <c r="Z3" i="15"/>
  <c r="AA3" i="15"/>
  <c r="AB3" i="15"/>
  <c r="AC3" i="15"/>
  <c r="AD3" i="15"/>
  <c r="AE3" i="15"/>
  <c r="AF3" i="15"/>
  <c r="AG3" i="15"/>
  <c r="AH3" i="15"/>
  <c r="AI3" i="15"/>
  <c r="AJ3" i="15"/>
  <c r="D31" i="15"/>
  <c r="D1" i="15" l="1"/>
  <c r="J4" i="4"/>
  <c r="CC33" i="4"/>
  <c r="CC34" i="4"/>
  <c r="CC30" i="4"/>
  <c r="E5" i="4"/>
  <c r="F5" i="4" s="1"/>
  <c r="CC37" i="4"/>
  <c r="CC29" i="4"/>
  <c r="K4" i="4"/>
  <c r="L4" i="4" s="1"/>
  <c r="CC36" i="4"/>
  <c r="CC32" i="4"/>
  <c r="CC38" i="4"/>
  <c r="BG5" i="4"/>
  <c r="BI5" i="4" s="1"/>
  <c r="CC35" i="4"/>
  <c r="CC31" i="4"/>
  <c r="CC6" i="4"/>
  <c r="CB41" i="4"/>
  <c r="O3" i="15" s="1"/>
  <c r="J5" i="4"/>
  <c r="BN49" i="4"/>
  <c r="BC5" i="4"/>
  <c r="AL5" i="4"/>
  <c r="F41" i="4"/>
  <c r="D3" i="15" s="1"/>
  <c r="AY5" i="4"/>
  <c r="BI41" i="4"/>
  <c r="M3" i="15" s="1"/>
  <c r="H37" i="15"/>
  <c r="H41" i="15" s="1"/>
  <c r="H42" i="15" s="1"/>
  <c r="AR5" i="4"/>
  <c r="T5" i="4"/>
  <c r="O5" i="4"/>
  <c r="P28" i="15"/>
  <c r="AY41" i="4"/>
  <c r="K3" i="15" s="1"/>
  <c r="BC41" i="4"/>
  <c r="L3" i="15" s="1"/>
  <c r="CC39" i="4"/>
  <c r="CC28" i="4"/>
  <c r="CC27" i="4"/>
  <c r="CC26" i="4"/>
  <c r="P24" i="15"/>
  <c r="CC19" i="4"/>
  <c r="P36" i="15"/>
  <c r="CC8" i="4"/>
  <c r="CC25" i="4"/>
  <c r="CC17" i="4"/>
  <c r="CC20" i="4"/>
  <c r="CC24" i="4"/>
  <c r="CC22" i="4"/>
  <c r="CC23" i="4"/>
  <c r="CC21" i="4"/>
  <c r="P11" i="15"/>
  <c r="P12" i="15"/>
  <c r="N41" i="15"/>
  <c r="N42" i="15" s="1"/>
  <c r="P19" i="15"/>
  <c r="P30" i="15"/>
  <c r="P27" i="15"/>
  <c r="P23" i="15"/>
  <c r="P20" i="15"/>
  <c r="AF5" i="4"/>
  <c r="P15" i="15"/>
  <c r="P35" i="15"/>
  <c r="P32" i="15"/>
  <c r="P31" i="15"/>
  <c r="P34" i="15"/>
  <c r="P29" i="15"/>
  <c r="P26" i="15"/>
  <c r="P25" i="15"/>
  <c r="P22" i="15"/>
  <c r="P21" i="15"/>
  <c r="BW5" i="4"/>
  <c r="CB5" i="4"/>
  <c r="L8" i="15"/>
  <c r="L41" i="15" s="1"/>
  <c r="L42" i="15" s="1"/>
  <c r="I41" i="15"/>
  <c r="I42" i="15" s="1"/>
  <c r="M4" i="15"/>
  <c r="M41" i="15" s="1"/>
  <c r="M42" i="15" s="1"/>
  <c r="P7" i="15"/>
  <c r="P9" i="15"/>
  <c r="CC15" i="4"/>
  <c r="P4" i="15"/>
  <c r="O41" i="15"/>
  <c r="O42" i="15" s="1"/>
  <c r="P6" i="15"/>
  <c r="P33" i="15"/>
  <c r="E41" i="15"/>
  <c r="E42" i="15" s="1"/>
  <c r="P16" i="15"/>
  <c r="CC40" i="4"/>
  <c r="CC9" i="4"/>
  <c r="P17" i="15"/>
  <c r="P18" i="15"/>
  <c r="J41" i="15"/>
  <c r="J42" i="15" s="1"/>
  <c r="K41" i="15"/>
  <c r="K42" i="15" s="1"/>
  <c r="G41" i="15"/>
  <c r="G42" i="15" s="1"/>
  <c r="D41" i="15"/>
  <c r="P5" i="15"/>
  <c r="P38" i="15"/>
  <c r="P14" i="15"/>
  <c r="P10" i="15"/>
  <c r="AF41" i="4"/>
  <c r="H3" i="15" s="1"/>
  <c r="CC14" i="4"/>
  <c r="AZ44" i="4"/>
  <c r="O41" i="4"/>
  <c r="F3" i="15" s="1"/>
  <c r="CC16" i="4"/>
  <c r="A42" i="4"/>
  <c r="S50" i="4" s="1"/>
  <c r="AL41" i="4"/>
  <c r="I3" i="15" s="1"/>
  <c r="T41" i="4"/>
  <c r="G3" i="15" s="1"/>
  <c r="CC11" i="4"/>
  <c r="CC12" i="4"/>
  <c r="F13" i="15"/>
  <c r="P13" i="15" s="1"/>
  <c r="CC7" i="4"/>
  <c r="BW41" i="4"/>
  <c r="N3" i="15" s="1"/>
  <c r="CC13" i="4"/>
  <c r="CC18" i="4"/>
  <c r="CC10" i="4"/>
  <c r="J41" i="4"/>
  <c r="E3" i="15" s="1"/>
  <c r="AR41" i="4"/>
  <c r="J3" i="15" s="1"/>
  <c r="A35" i="27"/>
  <c r="A34" i="27"/>
  <c r="M4" i="4" l="1"/>
  <c r="N4" i="4" s="1"/>
  <c r="O4" i="4"/>
  <c r="CC5" i="4"/>
  <c r="CE45" i="4" s="1"/>
  <c r="CE6" i="4"/>
  <c r="CF42" i="4"/>
  <c r="P37" i="15"/>
  <c r="P8" i="15"/>
  <c r="CC45" i="4"/>
  <c r="P3" i="15"/>
  <c r="B42" i="4"/>
  <c r="Q50" i="4"/>
  <c r="M44" i="4"/>
  <c r="M50" i="4"/>
  <c r="H44" i="4"/>
  <c r="R44" i="4"/>
  <c r="N44" i="4"/>
  <c r="G44" i="4"/>
  <c r="AC50" i="4"/>
  <c r="P50" i="4"/>
  <c r="F41" i="15"/>
  <c r="F42" i="15" s="1"/>
  <c r="A41" i="15"/>
  <c r="B43" i="15" s="1"/>
  <c r="P4" i="4" l="1"/>
  <c r="Q4" i="4" s="1"/>
  <c r="U4" i="4" s="1"/>
  <c r="X4" i="4" s="1"/>
  <c r="R4" i="4"/>
  <c r="CE37" i="4"/>
  <c r="P41" i="15"/>
  <c r="M44" i="15" s="1"/>
  <c r="CE40" i="4"/>
  <c r="CE34" i="4"/>
  <c r="CF34" i="4" s="1"/>
  <c r="CE38" i="4"/>
  <c r="CF38" i="4" s="1"/>
  <c r="CE21" i="4"/>
  <c r="CF21" i="4" s="1"/>
  <c r="CE25" i="4"/>
  <c r="CF25" i="4" s="1"/>
  <c r="CE29" i="4"/>
  <c r="CF29" i="4" s="1"/>
  <c r="CE11" i="4"/>
  <c r="CF11" i="4" s="1"/>
  <c r="CE15" i="4"/>
  <c r="CF15" i="4" s="1"/>
  <c r="CE8" i="4"/>
  <c r="CF8" i="4" s="1"/>
  <c r="CE32" i="4"/>
  <c r="CF32" i="4" s="1"/>
  <c r="CE19" i="4"/>
  <c r="CF19" i="4" s="1"/>
  <c r="CE27" i="4"/>
  <c r="CF27" i="4" s="1"/>
  <c r="CE13" i="4"/>
  <c r="CF13" i="4" s="1"/>
  <c r="CF37" i="4"/>
  <c r="CE24" i="4"/>
  <c r="CF24" i="4" s="1"/>
  <c r="CE10" i="4"/>
  <c r="CF10" i="4" s="1"/>
  <c r="CE18" i="4"/>
  <c r="CF18" i="4" s="1"/>
  <c r="CE31" i="4"/>
  <c r="CF31" i="4" s="1"/>
  <c r="CE35" i="4"/>
  <c r="CF35" i="4" s="1"/>
  <c r="CE39" i="4"/>
  <c r="CF39" i="4" s="1"/>
  <c r="CE22" i="4"/>
  <c r="CF22" i="4" s="1"/>
  <c r="CE26" i="4"/>
  <c r="CF26" i="4" s="1"/>
  <c r="CE30" i="4"/>
  <c r="CF30" i="4" s="1"/>
  <c r="CE12" i="4"/>
  <c r="CF12" i="4" s="1"/>
  <c r="CE16" i="4"/>
  <c r="CF16" i="4" s="1"/>
  <c r="CE7" i="4"/>
  <c r="CF7" i="4" s="1"/>
  <c r="CE36" i="4"/>
  <c r="CF36" i="4" s="1"/>
  <c r="CE23" i="4"/>
  <c r="CF23" i="4" s="1"/>
  <c r="CE9" i="4"/>
  <c r="CF9" i="4" s="1"/>
  <c r="CE17" i="4"/>
  <c r="CF17" i="4" s="1"/>
  <c r="CE33" i="4"/>
  <c r="CF33" i="4" s="1"/>
  <c r="CE20" i="4"/>
  <c r="CF20" i="4" s="1"/>
  <c r="CE28" i="4"/>
  <c r="CF28" i="4" s="1"/>
  <c r="CE14" i="4"/>
  <c r="CF14" i="4" s="1"/>
  <c r="W44" i="4"/>
  <c r="AI44" i="4"/>
  <c r="AX44" i="4"/>
  <c r="CA44" i="4"/>
  <c r="AN44" i="4"/>
  <c r="BV44" i="4"/>
  <c r="BB44" i="4"/>
  <c r="AS44" i="4"/>
  <c r="CF6" i="4"/>
  <c r="W4" i="4" l="1"/>
  <c r="AC4" i="4" s="1"/>
  <c r="AE4" i="4" s="1"/>
  <c r="AF4" i="4" s="1"/>
  <c r="S4" i="4"/>
  <c r="T4" i="4" s="1"/>
  <c r="Z4" i="4"/>
  <c r="M45" i="15"/>
  <c r="M46" i="15" s="1"/>
  <c r="M47" i="15" s="1"/>
  <c r="AG4" i="4" l="1"/>
  <c r="AI4" i="4"/>
  <c r="AJ4" i="4"/>
  <c r="M49" i="15"/>
  <c r="AL4" i="4" l="1"/>
  <c r="AM4" i="4"/>
  <c r="AO4" i="4" l="1"/>
  <c r="AN4" i="4"/>
  <c r="AP4" i="4"/>
  <c r="AS4" i="4" s="1"/>
  <c r="AU4" i="4" s="1"/>
  <c r="AR4" i="4" l="1"/>
  <c r="AW4" i="4" l="1"/>
  <c r="AZ4" i="4" s="1"/>
  <c r="BA4" i="4" l="1"/>
  <c r="BB4" i="4" s="1"/>
  <c r="AY4" i="4"/>
  <c r="AX4" i="4"/>
  <c r="BD4" i="4" l="1"/>
  <c r="BC4" i="4"/>
  <c r="BG4" i="4" l="1"/>
  <c r="BE4" i="4"/>
  <c r="BF4" i="4"/>
  <c r="BI4" i="4" l="1"/>
  <c r="BJ4" i="4"/>
  <c r="BL4" i="4" s="1"/>
  <c r="BH4" i="4"/>
  <c r="BS4" i="4" l="1"/>
  <c r="BM4" i="4"/>
  <c r="BN4" i="4" s="1"/>
  <c r="BU4" i="4" l="1"/>
  <c r="BP4" i="4"/>
  <c r="BR4" i="4"/>
  <c r="BV4" i="4" l="1"/>
  <c r="BX4" i="4" s="1"/>
  <c r="BZ4" i="4" s="1"/>
  <c r="BW4" i="4"/>
  <c r="CA4" i="4" l="1"/>
  <c r="CB4" i="4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Lions" type="5" refreshedVersion="5" deleted="1" background="1" saveData="1">
    <dbPr connection="" command="" commandType="3"/>
  </connection>
</connections>
</file>

<file path=xl/sharedStrings.xml><?xml version="1.0" encoding="utf-8"?>
<sst xmlns="http://schemas.openxmlformats.org/spreadsheetml/2006/main" count="165" uniqueCount="131">
  <si>
    <t>Nbre</t>
  </si>
  <si>
    <t>Courriel</t>
  </si>
  <si>
    <t>Adresse</t>
  </si>
  <si>
    <t>Conjoint</t>
  </si>
  <si>
    <t>NomLion</t>
  </si>
  <si>
    <t>Nb d'heures total :</t>
  </si>
  <si>
    <t>Nb membre présents :</t>
  </si>
  <si>
    <t>Nb membre absents :</t>
  </si>
  <si>
    <t>Heure de début</t>
  </si>
  <si>
    <t>Heure de fin</t>
  </si>
  <si>
    <t>TOTAL ANNÉE</t>
  </si>
  <si>
    <t>C.A.</t>
  </si>
  <si>
    <t>CA</t>
  </si>
  <si>
    <t>Bureau</t>
  </si>
  <si>
    <t>Cellulaire</t>
  </si>
  <si>
    <t>Nom du membre</t>
  </si>
  <si>
    <t>Résidence</t>
  </si>
  <si>
    <t>Pari-Lion</t>
  </si>
  <si>
    <t>NB</t>
  </si>
  <si>
    <t>Jours :</t>
  </si>
  <si>
    <t>Heures :</t>
  </si>
  <si>
    <t>Minutes :</t>
  </si>
  <si>
    <t>Récompenses annuelle d'assiduité parfaite</t>
  </si>
  <si>
    <t>Nb jours de 7 hrs :</t>
  </si>
  <si>
    <t>Présences</t>
  </si>
  <si>
    <t>C.A. 01</t>
  </si>
  <si>
    <t>R.R. 01</t>
  </si>
  <si>
    <t>R.R. 03</t>
  </si>
  <si>
    <t>C.A. 02</t>
  </si>
  <si>
    <t>C.A. 03</t>
  </si>
  <si>
    <t>Vente de
gâteaux</t>
  </si>
  <si>
    <t>R.R. 08</t>
  </si>
  <si>
    <t>C.A. 05</t>
  </si>
  <si>
    <t>Mixte</t>
  </si>
  <si>
    <t>Souper en folie</t>
  </si>
  <si>
    <t>R.R. 16</t>
  </si>
  <si>
    <t>Zone-01</t>
  </si>
  <si>
    <t>CodePostal</t>
  </si>
  <si>
    <t>Con-joint</t>
  </si>
  <si>
    <t>Entrée</t>
  </si>
  <si>
    <t>Souper Moules Port-Cartier</t>
  </si>
  <si>
    <t>Con-joints</t>
  </si>
  <si>
    <t>R.R. 06</t>
  </si>
  <si>
    <t>Concours Affiche de la paix</t>
  </si>
  <si>
    <t>Souper Homard</t>
  </si>
  <si>
    <t>Nb Lionceaux :</t>
  </si>
  <si>
    <t>Réunion préparatoire Lionceau</t>
  </si>
  <si>
    <t>C.O.</t>
  </si>
  <si>
    <t>invité</t>
  </si>
  <si>
    <t>Membre d'autre Club</t>
  </si>
  <si>
    <t>Condition</t>
  </si>
  <si>
    <t>R.R. 04</t>
  </si>
  <si>
    <t>X</t>
  </si>
  <si>
    <t xml:space="preserve"> R.R. 09</t>
  </si>
  <si>
    <t>R.R. 10</t>
  </si>
  <si>
    <t>Inter-Club
Formation
Lions</t>
  </si>
  <si>
    <t>présences</t>
  </si>
  <si>
    <t>Pré-sence</t>
  </si>
  <si>
    <t>Souper inter-Club - Crabes P-C</t>
  </si>
  <si>
    <t>R.R. 17</t>
  </si>
  <si>
    <t>R.R. 18</t>
  </si>
  <si>
    <t>Cabinet * 6 hrs</t>
  </si>
  <si>
    <t>Resp. atelier * 1,5</t>
  </si>
  <si>
    <t>Ateliers * 4 hrs</t>
  </si>
  <si>
    <t>Banquet * 4 hrs</t>
  </si>
  <si>
    <t>AGA et BRUNCH * 4 hrs</t>
  </si>
  <si>
    <t>Passation des pouvoirs</t>
  </si>
  <si>
    <t>Total Heure année</t>
  </si>
  <si>
    <t>Prénom</t>
  </si>
  <si>
    <t>Relais pour la vie</t>
  </si>
  <si>
    <t>2019-11-28 au 30</t>
  </si>
  <si>
    <t>Visite du Gouverneur</t>
  </si>
  <si>
    <t>R.R. 05</t>
  </si>
  <si>
    <t>C.A. Spécial 1</t>
  </si>
  <si>
    <t>C.A. 06</t>
  </si>
  <si>
    <r>
      <t>C.A. 06</t>
    </r>
    <r>
      <rPr>
        <sz val="8"/>
        <color rgb="FF0070C0"/>
        <rFont val="Arial"/>
        <family val="2"/>
      </rPr>
      <t xml:space="preserve"> (ajournement)</t>
    </r>
  </si>
  <si>
    <t>C.A. 07</t>
  </si>
  <si>
    <t>R.R. 11</t>
  </si>
  <si>
    <t>Sexe</t>
  </si>
  <si>
    <t>Message</t>
  </si>
  <si>
    <t>Présent</t>
  </si>
  <si>
    <t>PASSATION DES POUVOIRS</t>
  </si>
  <si>
    <t>NbHR</t>
  </si>
  <si>
    <t>NOM, Prénom - 1</t>
  </si>
  <si>
    <t>NOM, Prénom - 2</t>
  </si>
  <si>
    <t>NOM, Prénom - 3</t>
  </si>
  <si>
    <t>NOM, Prénom - 4</t>
  </si>
  <si>
    <t>NOM, Prénom - 5</t>
  </si>
  <si>
    <t>NOM, Prénom - 6</t>
  </si>
  <si>
    <t>Année :</t>
  </si>
  <si>
    <t>R.R. 12</t>
  </si>
  <si>
    <t>C.A. 04</t>
  </si>
  <si>
    <t>R.R. 13</t>
  </si>
  <si>
    <t>R.R. 14</t>
  </si>
  <si>
    <t>R.R. 15</t>
  </si>
  <si>
    <t>NOM, Prénom - 7</t>
  </si>
  <si>
    <t>NOM, Prénom - 8</t>
  </si>
  <si>
    <t>NOM, Prénom - 9</t>
  </si>
  <si>
    <t>NOM, Prénom - 10</t>
  </si>
  <si>
    <t>NOM, Prénom - 11</t>
  </si>
  <si>
    <t>NOM, Prénom - 12</t>
  </si>
  <si>
    <t>NOM, Prénom - 13</t>
  </si>
  <si>
    <t>NOM, Prénom - 14</t>
  </si>
  <si>
    <t>NOM, Prénom - 15</t>
  </si>
  <si>
    <t>NOM, Prénom - 16</t>
  </si>
  <si>
    <t>NOM, Prénom - 17</t>
  </si>
  <si>
    <t>NOM, Prénom - 18</t>
  </si>
  <si>
    <t>NOM, Prénom - 19</t>
  </si>
  <si>
    <t>NOM, Prénom - 20</t>
  </si>
  <si>
    <t>NOM, Prénom - 21</t>
  </si>
  <si>
    <t>NOM, Prénom - 23</t>
  </si>
  <si>
    <t>NOM, Prénom - 22</t>
  </si>
  <si>
    <t>NOM, Prénom - 24</t>
  </si>
  <si>
    <t>NOM, Prénom - 25</t>
  </si>
  <si>
    <t>NOM, Prénom - 26</t>
  </si>
  <si>
    <t>NOM, Prénom - 27</t>
  </si>
  <si>
    <t>NOM, Prénom - 28</t>
  </si>
  <si>
    <t>NOM, Prénom - 29</t>
  </si>
  <si>
    <t>NOM, Prénom - 30</t>
  </si>
  <si>
    <t>NOM, Prénom - 31</t>
  </si>
  <si>
    <t>NOM, Prénom - 32</t>
  </si>
  <si>
    <t>NOM, Prénom - 34</t>
  </si>
  <si>
    <t>NOM, Prénom - 33</t>
  </si>
  <si>
    <r>
      <t xml:space="preserve">Entrée dans </t>
    </r>
    <r>
      <rPr>
        <b/>
        <sz val="8"/>
        <color rgb="FFFF0000"/>
        <rFont val="Arial"/>
        <family val="2"/>
      </rPr>
      <t>MyLCI</t>
    </r>
    <r>
      <rPr>
        <sz val="8"/>
        <color rgb="FFFF0000"/>
        <rFont val="Arial"/>
        <family val="2"/>
      </rPr>
      <t xml:space="preserve"> &gt;</t>
    </r>
  </si>
  <si>
    <t>!er Réunion Zone</t>
  </si>
  <si>
    <t>Activités</t>
  </si>
  <si>
    <t>Zone 
02</t>
  </si>
  <si>
    <t>C.A. 08</t>
  </si>
  <si>
    <t>C.A. 09</t>
  </si>
  <si>
    <t>Activité</t>
  </si>
  <si>
    <r>
      <t xml:space="preserve">C.O. Congrès </t>
    </r>
    <r>
      <rPr>
        <b/>
        <sz val="7"/>
        <color theme="7" tint="-0.249977111117893"/>
        <rFont val="Arial"/>
        <family val="2"/>
      </rPr>
      <t>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</si>
</sst>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 * #,##0.00_)\ &quot;$&quot;_ ;_ * \(#,##0.00\)\ &quot;$&quot;_ ;_ * &quot;-&quot;??_)\ &quot;$&quot;_ ;_ @_ "/>
    <numFmt numFmtId="164" formatCode="m/d/yyyy"/>
    <numFmt numFmtId="165" formatCode="0.0"/>
    <numFmt numFmtId="166" formatCode="h:mm;@"/>
    <numFmt numFmtId="167" formatCode="yyyy/mm/dd;@"/>
    <numFmt numFmtId="168" formatCode="[$-F800]dddd\,\ mmmm\ dd\,\ yyyy"/>
    <numFmt numFmtId="169" formatCode="yyyy/mm"/>
  </numFmts>
  <fonts count="81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color rgb="FFFFFFFF"/>
      <name val="Calibri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color rgb="FF000000"/>
      <name val="Arial"/>
      <family val="2"/>
    </font>
    <font>
      <sz val="9"/>
      <color rgb="FFFFFFFF"/>
      <name val="Calibri"/>
      <family val="2"/>
    </font>
    <font>
      <sz val="9"/>
      <color rgb="FFFFFFFF"/>
      <name val="Calibri"/>
      <family val="2"/>
    </font>
    <font>
      <b/>
      <sz val="9"/>
      <color rgb="FFFFFFFF"/>
      <name val="Calibri"/>
      <family val="2"/>
    </font>
    <font>
      <sz val="9"/>
      <name val="Arial"/>
      <family val="2"/>
    </font>
    <font>
      <sz val="9"/>
      <name val="Calibri"/>
      <family val="2"/>
    </font>
    <font>
      <sz val="9"/>
      <name val="Calibri"/>
      <family val="2"/>
    </font>
    <font>
      <sz val="9"/>
      <name val="Calibri"/>
      <family val="2"/>
    </font>
    <font>
      <sz val="9"/>
      <color rgb="FFFFFFFF"/>
      <name val="Calibri"/>
      <family val="2"/>
    </font>
    <font>
      <sz val="9"/>
      <color rgb="FFFFFFFF"/>
      <name val="Calibri"/>
      <family val="2"/>
    </font>
    <font>
      <sz val="8"/>
      <color rgb="FF00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8"/>
      <color rgb="FF000000"/>
      <name val="Arial"/>
      <family val="2"/>
    </font>
    <font>
      <b/>
      <sz val="9"/>
      <name val="Calibri"/>
      <family val="2"/>
    </font>
    <font>
      <sz val="8"/>
      <color rgb="FF000000"/>
      <name val="Calibri"/>
      <family val="2"/>
    </font>
    <font>
      <u/>
      <sz val="8"/>
      <color theme="10"/>
      <name val="Arial"/>
      <family val="2"/>
    </font>
    <font>
      <sz val="9"/>
      <color rgb="FFFFFFFF"/>
      <name val="Calibri"/>
      <family val="2"/>
    </font>
    <font>
      <b/>
      <sz val="14"/>
      <name val="Arial"/>
      <family val="2"/>
    </font>
    <font>
      <u/>
      <sz val="10"/>
      <color theme="11"/>
      <name val="Arial"/>
      <family val="2"/>
    </font>
    <font>
      <sz val="7"/>
      <color rgb="FFFFFFFF"/>
      <name val="Calibri"/>
      <family val="2"/>
    </font>
    <font>
      <b/>
      <sz val="9"/>
      <color rgb="FFFFFFFF"/>
      <name val="Calibri"/>
      <family val="2"/>
    </font>
    <font>
      <b/>
      <sz val="10"/>
      <color rgb="FFFF0000"/>
      <name val="Arial"/>
      <family val="2"/>
    </font>
    <font>
      <b/>
      <sz val="8"/>
      <color rgb="FF000000"/>
      <name val="Arial"/>
      <family val="2"/>
    </font>
    <font>
      <b/>
      <sz val="11"/>
      <color rgb="FF0070C0"/>
      <name val="Calibri"/>
      <family val="2"/>
      <scheme val="minor"/>
    </font>
    <font>
      <sz val="10"/>
      <color theme="0"/>
      <name val="Arial"/>
      <family val="2"/>
    </font>
    <font>
      <b/>
      <sz val="9"/>
      <name val="Arial"/>
      <family val="2"/>
    </font>
    <font>
      <sz val="9"/>
      <color rgb="FF0070C0"/>
      <name val="Arial"/>
      <family val="2"/>
    </font>
    <font>
      <b/>
      <sz val="8"/>
      <name val="Arial"/>
      <family val="2"/>
    </font>
    <font>
      <sz val="8"/>
      <color rgb="FF7030A0"/>
      <name val="Arial"/>
      <family val="2"/>
    </font>
    <font>
      <sz val="7"/>
      <color rgb="FF7030A0"/>
      <name val="Arial"/>
      <family val="2"/>
    </font>
    <font>
      <sz val="7"/>
      <color rgb="FFFF0000"/>
      <name val="Arial"/>
      <family val="2"/>
    </font>
    <font>
      <sz val="7"/>
      <color rgb="FF00B050"/>
      <name val="Arial"/>
      <family val="2"/>
    </font>
    <font>
      <b/>
      <sz val="8"/>
      <color rgb="FF0070C0"/>
      <name val="Arial"/>
      <family val="2"/>
    </font>
    <font>
      <sz val="8"/>
      <color rgb="FFFF0000"/>
      <name val="Arial"/>
      <family val="2"/>
    </font>
    <font>
      <sz val="8"/>
      <color rgb="FF00B050"/>
      <name val="Arial"/>
      <family val="2"/>
    </font>
    <font>
      <sz val="8"/>
      <color rgb="FF0070C0"/>
      <name val="Arial"/>
      <family val="2"/>
    </font>
    <font>
      <sz val="7"/>
      <color rgb="FF00B050"/>
      <name val="Calibri"/>
      <family val="2"/>
    </font>
    <font>
      <sz val="7"/>
      <color rgb="FF0070C0"/>
      <name val="Calibri"/>
      <family val="2"/>
    </font>
    <font>
      <sz val="7"/>
      <color rgb="FFFF0000"/>
      <name val="Calibri"/>
      <family val="2"/>
    </font>
    <font>
      <sz val="7"/>
      <color rgb="FF0070C0"/>
      <name val="Arial"/>
      <family val="2"/>
    </font>
    <font>
      <b/>
      <sz val="8"/>
      <color theme="0" tint="-0.499984740745262"/>
      <name val="Arial"/>
      <family val="2"/>
    </font>
    <font>
      <sz val="8"/>
      <name val="Calibri"/>
      <family val="2"/>
    </font>
    <font>
      <sz val="8"/>
      <color rgb="FF0000FF"/>
      <name val="Arial"/>
      <family val="2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7"/>
      <color rgb="FF7030A0"/>
      <name val="Calibri"/>
      <family val="2"/>
    </font>
    <font>
      <b/>
      <sz val="8"/>
      <color rgb="FFFFFFFF"/>
      <name val="Calibri"/>
      <family val="2"/>
    </font>
    <font>
      <sz val="7"/>
      <color theme="7" tint="-0.249977111117893"/>
      <name val="Arial"/>
      <family val="2"/>
    </font>
    <font>
      <b/>
      <sz val="7"/>
      <color theme="7" tint="-0.249977111117893"/>
      <name val="Arial"/>
      <family val="2"/>
    </font>
    <font>
      <sz val="7"/>
      <color theme="7" tint="-0.249977111117893"/>
      <name val="Calibri"/>
      <family val="2"/>
    </font>
    <font>
      <sz val="8"/>
      <color theme="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7" tint="-0.249977111117893"/>
      <name val="Calibri"/>
      <family val="2"/>
      <scheme val="minor"/>
    </font>
    <font>
      <b/>
      <sz val="8"/>
      <color theme="7" tint="-0.249977111117893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2"/>
      <color theme="7" tint="-0.249977111117893"/>
      <name val="Calibri"/>
      <family val="2"/>
    </font>
    <font>
      <sz val="7"/>
      <color theme="5"/>
      <name val="Arial"/>
      <family val="2"/>
    </font>
    <font>
      <sz val="7"/>
      <color theme="5"/>
      <name val="Calibri"/>
      <family val="2"/>
    </font>
    <font>
      <b/>
      <sz val="9"/>
      <color rgb="FF0070C0"/>
      <name val="Arial"/>
      <family val="2"/>
    </font>
    <font>
      <sz val="9"/>
      <color rgb="FF0070C0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b/>
      <sz val="7"/>
      <color rgb="FFFFFFFF"/>
      <name val="Calibri"/>
      <family val="2"/>
    </font>
    <font>
      <b/>
      <sz val="8"/>
      <name val="Calibri"/>
      <family val="2"/>
      <scheme val="minor"/>
    </font>
    <font>
      <b/>
      <sz val="8"/>
      <color rgb="FFFF0000"/>
      <name val="Arial"/>
      <family val="2"/>
    </font>
    <font>
      <u/>
      <sz val="12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333399"/>
        <bgColor rgb="FF333399"/>
      </patternFill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4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medium">
        <color auto="1"/>
      </top>
      <bottom/>
      <diagonal/>
    </border>
    <border>
      <left style="thin">
        <color rgb="FF000000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/>
      <bottom/>
      <diagonal/>
    </border>
    <border>
      <left style="dashDotDot">
        <color auto="1"/>
      </left>
      <right style="medium">
        <color auto="1"/>
      </right>
      <top/>
      <bottom/>
      <diagonal/>
    </border>
    <border>
      <left style="dashDotDot">
        <color theme="0"/>
      </left>
      <right style="medium">
        <color auto="1"/>
      </right>
      <top style="dashDotDot">
        <color theme="0"/>
      </top>
      <bottom style="dashDotDot">
        <color theme="0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dashDotDot">
        <color auto="1"/>
      </right>
      <top/>
      <bottom/>
      <diagonal/>
    </border>
    <border>
      <left style="thin">
        <color rgb="FF000000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thin">
        <color rgb="FF000000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rgb="FF000000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rgb="FF000000"/>
      </right>
      <top/>
      <bottom/>
      <diagonal/>
    </border>
    <border>
      <left style="medium">
        <color auto="1"/>
      </left>
      <right style="hair">
        <color rgb="FF000000"/>
      </right>
      <top/>
      <bottom style="thin">
        <color rgb="FF000000"/>
      </bottom>
      <diagonal/>
    </border>
    <border>
      <left style="medium">
        <color auto="1"/>
      </left>
      <right style="medium">
        <color auto="1"/>
      </right>
      <top/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rgb="FF000000"/>
      </right>
      <top/>
      <bottom/>
      <diagonal/>
    </border>
    <border>
      <left style="medium">
        <color auto="1"/>
      </left>
      <right style="thin">
        <color rgb="FF000000"/>
      </right>
      <top/>
      <bottom style="medium">
        <color auto="1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rgb="FF000000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rgb="FF000000"/>
      </top>
      <bottom/>
      <diagonal/>
    </border>
    <border>
      <left style="medium">
        <color auto="1"/>
      </left>
      <right style="dashDotDot">
        <color auto="1"/>
      </right>
      <top/>
      <bottom style="medium">
        <color auto="1"/>
      </bottom>
      <diagonal/>
    </border>
    <border>
      <left style="dashDotDot">
        <color auto="1"/>
      </left>
      <right style="medium">
        <color auto="1"/>
      </right>
      <top/>
      <bottom style="thin">
        <color auto="1"/>
      </bottom>
      <diagonal/>
    </border>
    <border>
      <left style="dashDotDot">
        <color auto="1"/>
      </left>
      <right style="medium">
        <color auto="1"/>
      </right>
      <top/>
      <bottom style="thin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rgb="FF000000"/>
      </top>
      <bottom/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dashDotDot">
        <color auto="1"/>
      </right>
      <top/>
      <bottom style="hair">
        <color auto="1"/>
      </bottom>
      <diagonal/>
    </border>
    <border>
      <left style="hair">
        <color auto="1"/>
      </left>
      <right style="dashDotDot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rgb="FF000000"/>
      </top>
      <bottom/>
      <diagonal/>
    </border>
    <border>
      <left/>
      <right style="hair">
        <color rgb="FF000000"/>
      </right>
      <top style="thin">
        <color theme="0"/>
      </top>
      <bottom/>
      <diagonal/>
    </border>
    <border>
      <left style="medium">
        <color indexed="64"/>
      </left>
      <right style="hair">
        <color rgb="FF000000"/>
      </right>
      <top style="medium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dashDotDot">
        <color auto="1"/>
      </right>
      <top style="thin">
        <color auto="1"/>
      </top>
      <bottom style="thin">
        <color rgb="FF000000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rgb="FF000000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/>
      <diagonal/>
    </border>
    <border>
      <left style="medium">
        <color auto="1"/>
      </left>
      <right style="dotted">
        <color auto="1"/>
      </right>
      <top/>
      <bottom style="thin">
        <color rgb="FF000000"/>
      </bottom>
      <diagonal/>
    </border>
    <border>
      <left style="medium">
        <color auto="1"/>
      </left>
      <right style="dotted">
        <color auto="1"/>
      </right>
      <top style="thin">
        <color rgb="FF000000"/>
      </top>
      <bottom/>
      <diagonal/>
    </border>
    <border>
      <left style="dashDotDot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rgb="FF000000"/>
      </top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 style="thin">
        <color rgb="FF000000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dashDotDot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hair">
        <color rgb="FF000000"/>
      </left>
      <right style="medium">
        <color auto="1"/>
      </right>
      <top style="thin">
        <color rgb="FF000000"/>
      </top>
      <bottom/>
      <diagonal/>
    </border>
    <border>
      <left style="hair">
        <color rgb="FF000000"/>
      </left>
      <right style="medium">
        <color auto="1"/>
      </right>
      <top/>
      <bottom/>
      <diagonal/>
    </border>
    <border>
      <left style="hair">
        <color rgb="FF000000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DotDot">
        <color theme="0"/>
      </top>
      <bottom style="dashDotDot">
        <color theme="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dotted">
        <color rgb="FF000000"/>
      </right>
      <top style="thin">
        <color rgb="FF000000"/>
      </top>
      <bottom/>
      <diagonal/>
    </border>
    <border>
      <left style="medium">
        <color indexed="64"/>
      </left>
      <right style="dotted">
        <color rgb="FF000000"/>
      </right>
      <top/>
      <bottom/>
      <diagonal/>
    </border>
    <border>
      <left style="medium">
        <color indexed="64"/>
      </left>
      <right style="dotted">
        <color rgb="FF000000"/>
      </right>
      <top/>
      <bottom style="medium">
        <color indexed="64"/>
      </bottom>
      <diagonal/>
    </border>
    <border>
      <left style="hair">
        <color rgb="FF000000"/>
      </left>
      <right style="medium">
        <color indexed="64"/>
      </right>
      <top style="medium">
        <color indexed="64"/>
      </top>
      <bottom/>
      <diagonal/>
    </border>
    <border>
      <left style="hair">
        <color rgb="FF000000"/>
      </left>
      <right style="medium">
        <color indexed="64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medium">
        <color auto="1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medium">
        <color auto="1"/>
      </right>
      <top/>
      <bottom style="thin">
        <color indexed="64"/>
      </bottom>
      <diagonal/>
    </border>
    <border>
      <left/>
      <right style="dashDotDot">
        <color auto="1"/>
      </right>
      <top/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dashDotDot">
        <color auto="1"/>
      </left>
      <right style="medium">
        <color auto="1"/>
      </right>
      <top style="dashDotDot">
        <color theme="0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rgb="FF000000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/>
      <bottom style="thin">
        <color rgb="FF000000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thin">
        <color rgb="FF000000"/>
      </right>
      <top/>
      <bottom/>
      <diagonal/>
    </border>
    <border>
      <left style="dotted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auto="1"/>
      </left>
      <right style="dashDotDot">
        <color auto="1"/>
      </right>
      <top/>
      <bottom/>
      <diagonal/>
    </border>
    <border>
      <left style="thin">
        <color auto="1"/>
      </left>
      <right style="dashDotDot">
        <color auto="1"/>
      </right>
      <top/>
      <bottom style="thin">
        <color indexed="64"/>
      </bottom>
      <diagonal/>
    </border>
    <border>
      <left style="thin">
        <color auto="1"/>
      </left>
      <right style="dashDotDot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dashDotDot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9" fontId="5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4" fontId="59" fillId="0" borderId="0" applyFont="0" applyFill="0" applyBorder="0" applyAlignment="0" applyProtection="0"/>
    <xf numFmtId="0" fontId="1" fillId="3" borderId="10"/>
    <xf numFmtId="44" fontId="1" fillId="3" borderId="10" applyFont="0" applyFill="0" applyBorder="0" applyAlignment="0" applyProtection="0"/>
  </cellStyleXfs>
  <cellXfs count="541">
    <xf numFmtId="0" fontId="0" fillId="0" borderId="0" xfId="0"/>
    <xf numFmtId="0" fontId="15" fillId="2" borderId="8" xfId="0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horizontal="center" vertical="center" wrapText="1"/>
    </xf>
    <xf numFmtId="1" fontId="19" fillId="3" borderId="18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 wrapText="1"/>
    </xf>
    <xf numFmtId="4" fontId="14" fillId="3" borderId="14" xfId="0" applyNumberFormat="1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left" vertical="center"/>
    </xf>
    <xf numFmtId="164" fontId="30" fillId="2" borderId="33" xfId="0" applyNumberFormat="1" applyFont="1" applyFill="1" applyBorder="1" applyAlignment="1">
      <alignment horizontal="center" vertical="center" wrapText="1"/>
    </xf>
    <xf numFmtId="1" fontId="31" fillId="3" borderId="19" xfId="0" applyNumberFormat="1" applyFont="1" applyFill="1" applyBorder="1" applyAlignment="1">
      <alignment horizontal="center" vertical="center"/>
    </xf>
    <xf numFmtId="4" fontId="23" fillId="3" borderId="15" xfId="0" applyNumberFormat="1" applyFont="1" applyFill="1" applyBorder="1" applyAlignment="1">
      <alignment horizontal="center" vertical="center" wrapText="1"/>
    </xf>
    <xf numFmtId="0" fontId="26" fillId="2" borderId="10" xfId="0" applyFont="1" applyFill="1" applyBorder="1" applyAlignment="1">
      <alignment vertical="center"/>
    </xf>
    <xf numFmtId="0" fontId="32" fillId="3" borderId="1" xfId="0" applyFont="1" applyFill="1" applyBorder="1" applyAlignment="1">
      <alignment horizontal="center" vertical="center"/>
    </xf>
    <xf numFmtId="0" fontId="32" fillId="3" borderId="10" xfId="0" applyFont="1" applyFill="1" applyBorder="1" applyAlignment="1">
      <alignment horizontal="center" vertical="center"/>
    </xf>
    <xf numFmtId="0" fontId="32" fillId="3" borderId="11" xfId="0" applyFont="1" applyFill="1" applyBorder="1" applyAlignment="1">
      <alignment horizontal="center" vertical="center"/>
    </xf>
    <xf numFmtId="4" fontId="23" fillId="3" borderId="20" xfId="0" applyNumberFormat="1" applyFont="1" applyFill="1" applyBorder="1" applyAlignment="1">
      <alignment horizontal="right" vertical="center" wrapText="1" indent="1"/>
    </xf>
    <xf numFmtId="4" fontId="23" fillId="3" borderId="21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center"/>
    </xf>
    <xf numFmtId="0" fontId="34" fillId="0" borderId="0" xfId="0" applyFont="1"/>
    <xf numFmtId="0" fontId="8" fillId="2" borderId="10" xfId="0" applyFont="1" applyFill="1" applyBorder="1" applyAlignment="1">
      <alignment horizontal="left" vertical="center"/>
    </xf>
    <xf numFmtId="14" fontId="21" fillId="0" borderId="9" xfId="1" applyNumberForma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/>
    <xf numFmtId="0" fontId="15" fillId="0" borderId="8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2" fontId="16" fillId="2" borderId="10" xfId="0" applyNumberFormat="1" applyFont="1" applyFill="1" applyBorder="1" applyAlignment="1">
      <alignment horizontal="center" vertical="center"/>
    </xf>
    <xf numFmtId="2" fontId="10" fillId="2" borderId="10" xfId="0" applyNumberFormat="1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17" fillId="3" borderId="12" xfId="0" applyFont="1" applyFill="1" applyBorder="1" applyAlignment="1">
      <alignment horizontal="center" vertical="center"/>
    </xf>
    <xf numFmtId="0" fontId="45" fillId="0" borderId="34" xfId="0" applyFont="1" applyBorder="1" applyAlignment="1">
      <alignment horizontal="center" vertical="center" wrapText="1"/>
    </xf>
    <xf numFmtId="0" fontId="11" fillId="0" borderId="0" xfId="0" applyFont="1"/>
    <xf numFmtId="14" fontId="43" fillId="0" borderId="10" xfId="0" applyNumberFormat="1" applyFont="1" applyBorder="1" applyAlignment="1">
      <alignment horizontal="center" vertical="center" wrapText="1"/>
    </xf>
    <xf numFmtId="167" fontId="46" fillId="0" borderId="12" xfId="0" applyNumberFormat="1" applyFont="1" applyBorder="1" applyAlignment="1">
      <alignment horizontal="center" vertical="center" textRotation="90"/>
    </xf>
    <xf numFmtId="167" fontId="47" fillId="0" borderId="12" xfId="0" applyNumberFormat="1" applyFont="1" applyBorder="1" applyAlignment="1">
      <alignment horizontal="center" vertical="center" textRotation="90"/>
    </xf>
    <xf numFmtId="167" fontId="48" fillId="0" borderId="12" xfId="0" applyNumberFormat="1" applyFont="1" applyBorder="1" applyAlignment="1">
      <alignment horizontal="center" vertical="center" textRotation="90"/>
    </xf>
    <xf numFmtId="0" fontId="45" fillId="0" borderId="0" xfId="0" applyFont="1" applyAlignment="1">
      <alignment horizontal="center" vertical="center" wrapText="1"/>
    </xf>
    <xf numFmtId="0" fontId="3" fillId="3" borderId="6" xfId="0" applyFont="1" applyFill="1" applyBorder="1" applyAlignment="1">
      <alignment vertical="center"/>
    </xf>
    <xf numFmtId="0" fontId="32" fillId="3" borderId="30" xfId="0" applyFont="1" applyFill="1" applyBorder="1" applyAlignment="1">
      <alignment horizontal="center" vertical="center"/>
    </xf>
    <xf numFmtId="0" fontId="50" fillId="3" borderId="30" xfId="0" applyFont="1" applyFill="1" applyBorder="1" applyAlignment="1">
      <alignment horizontal="center" vertical="center"/>
    </xf>
    <xf numFmtId="0" fontId="32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20" fontId="24" fillId="3" borderId="7" xfId="0" applyNumberFormat="1" applyFont="1" applyFill="1" applyBorder="1" applyAlignment="1">
      <alignment horizontal="center" vertical="center" wrapText="1"/>
    </xf>
    <xf numFmtId="0" fontId="51" fillId="3" borderId="4" xfId="0" applyFont="1" applyFill="1" applyBorder="1" applyAlignment="1">
      <alignment horizontal="center" vertical="center" wrapText="1"/>
    </xf>
    <xf numFmtId="20" fontId="24" fillId="3" borderId="14" xfId="0" applyNumberFormat="1" applyFont="1" applyFill="1" applyBorder="1" applyAlignment="1">
      <alignment horizontal="center" vertical="center" wrapText="1"/>
    </xf>
    <xf numFmtId="20" fontId="24" fillId="3" borderId="44" xfId="0" applyNumberFormat="1" applyFont="1" applyFill="1" applyBorder="1" applyAlignment="1">
      <alignment horizontal="center" vertical="center" wrapText="1"/>
    </xf>
    <xf numFmtId="0" fontId="51" fillId="3" borderId="10" xfId="0" applyFont="1" applyFill="1" applyBorder="1" applyAlignment="1">
      <alignment horizontal="center" vertical="center" wrapText="1"/>
    </xf>
    <xf numFmtId="20" fontId="24" fillId="3" borderId="22" xfId="0" applyNumberFormat="1" applyFont="1" applyFill="1" applyBorder="1" applyAlignment="1">
      <alignment horizontal="center" vertical="center" wrapText="1"/>
    </xf>
    <xf numFmtId="20" fontId="24" fillId="3" borderId="5" xfId="0" applyNumberFormat="1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/>
    </xf>
    <xf numFmtId="0" fontId="52" fillId="3" borderId="2" xfId="0" applyFont="1" applyFill="1" applyBorder="1" applyAlignment="1">
      <alignment horizontal="center" vertical="center"/>
    </xf>
    <xf numFmtId="0" fontId="52" fillId="3" borderId="10" xfId="0" applyFont="1" applyFill="1" applyBorder="1" applyAlignment="1">
      <alignment horizontal="center" vertical="center"/>
    </xf>
    <xf numFmtId="0" fontId="52" fillId="3" borderId="7" xfId="0" applyFont="1" applyFill="1" applyBorder="1" applyAlignment="1">
      <alignment horizontal="center" vertical="center"/>
    </xf>
    <xf numFmtId="0" fontId="43" fillId="3" borderId="35" xfId="0" applyFont="1" applyFill="1" applyBorder="1" applyAlignment="1">
      <alignment horizontal="center" vertical="center"/>
    </xf>
    <xf numFmtId="0" fontId="43" fillId="3" borderId="18" xfId="0" applyFont="1" applyFill="1" applyBorder="1" applyAlignment="1">
      <alignment horizontal="center" vertical="center"/>
    </xf>
    <xf numFmtId="0" fontId="53" fillId="3" borderId="1" xfId="0" applyFont="1" applyFill="1" applyBorder="1" applyAlignment="1">
      <alignment vertical="center"/>
    </xf>
    <xf numFmtId="20" fontId="54" fillId="3" borderId="10" xfId="0" applyNumberFormat="1" applyFont="1" applyFill="1" applyBorder="1" applyAlignment="1">
      <alignment horizontal="center" vertical="center" wrapText="1"/>
    </xf>
    <xf numFmtId="0" fontId="53" fillId="3" borderId="1" xfId="0" applyFont="1" applyFill="1" applyBorder="1" applyAlignment="1">
      <alignment horizontal="center" vertical="center" wrapText="1"/>
    </xf>
    <xf numFmtId="0" fontId="53" fillId="3" borderId="10" xfId="0" applyFont="1" applyFill="1" applyBorder="1" applyAlignment="1">
      <alignment horizontal="center" vertical="center" wrapText="1"/>
    </xf>
    <xf numFmtId="0" fontId="53" fillId="0" borderId="0" xfId="0" applyFont="1"/>
    <xf numFmtId="0" fontId="53" fillId="0" borderId="0" xfId="0" applyFont="1" applyAlignment="1">
      <alignment horizontal="center"/>
    </xf>
    <xf numFmtId="168" fontId="29" fillId="2" borderId="38" xfId="0" applyNumberFormat="1" applyFont="1" applyFill="1" applyBorder="1" applyAlignment="1">
      <alignment horizontal="center" vertical="center" textRotation="90"/>
    </xf>
    <xf numFmtId="167" fontId="47" fillId="5" borderId="41" xfId="0" applyNumberFormat="1" applyFont="1" applyFill="1" applyBorder="1" applyAlignment="1">
      <alignment horizontal="center" vertical="center" textRotation="90"/>
    </xf>
    <xf numFmtId="0" fontId="45" fillId="0" borderId="10" xfId="0" applyFont="1" applyBorder="1" applyAlignment="1">
      <alignment horizontal="center" vertical="center" wrapText="1"/>
    </xf>
    <xf numFmtId="0" fontId="45" fillId="0" borderId="0" xfId="0" applyFont="1" applyAlignment="1">
      <alignment vertical="center" wrapText="1"/>
    </xf>
    <xf numFmtId="0" fontId="55" fillId="3" borderId="47" xfId="0" applyFont="1" applyFill="1" applyBorder="1" applyAlignment="1">
      <alignment horizontal="center" vertical="center"/>
    </xf>
    <xf numFmtId="0" fontId="56" fillId="3" borderId="47" xfId="0" applyFont="1" applyFill="1" applyBorder="1" applyAlignment="1">
      <alignment horizontal="center" vertical="center"/>
    </xf>
    <xf numFmtId="0" fontId="57" fillId="3" borderId="47" xfId="0" applyFont="1" applyFill="1" applyBorder="1" applyAlignment="1">
      <alignment horizontal="center" vertical="center"/>
    </xf>
    <xf numFmtId="0" fontId="56" fillId="3" borderId="47" xfId="0" applyFont="1" applyFill="1" applyBorder="1" applyAlignment="1">
      <alignment horizontal="center" vertical="center" wrapText="1"/>
    </xf>
    <xf numFmtId="0" fontId="54" fillId="3" borderId="46" xfId="0" applyFont="1" applyFill="1" applyBorder="1" applyAlignment="1">
      <alignment horizontal="center" vertical="center"/>
    </xf>
    <xf numFmtId="0" fontId="55" fillId="3" borderId="49" xfId="0" applyFont="1" applyFill="1" applyBorder="1" applyAlignment="1">
      <alignment horizontal="center" vertical="center"/>
    </xf>
    <xf numFmtId="0" fontId="55" fillId="0" borderId="10" xfId="0" applyFont="1" applyBorder="1" applyAlignment="1">
      <alignment horizontal="center" vertical="center"/>
    </xf>
    <xf numFmtId="0" fontId="55" fillId="3" borderId="10" xfId="0" applyFont="1" applyFill="1" applyBorder="1" applyAlignment="1">
      <alignment horizontal="center" vertical="center"/>
    </xf>
    <xf numFmtId="0" fontId="55" fillId="5" borderId="10" xfId="0" applyFont="1" applyFill="1" applyBorder="1" applyAlignment="1">
      <alignment horizontal="center" vertical="center"/>
    </xf>
    <xf numFmtId="0" fontId="56" fillId="3" borderId="49" xfId="0" applyFont="1" applyFill="1" applyBorder="1" applyAlignment="1">
      <alignment horizontal="center" vertical="center"/>
    </xf>
    <xf numFmtId="0" fontId="56" fillId="0" borderId="10" xfId="0" applyFont="1" applyBorder="1" applyAlignment="1">
      <alignment horizontal="center" vertical="center"/>
    </xf>
    <xf numFmtId="0" fontId="56" fillId="3" borderId="10" xfId="0" applyFont="1" applyFill="1" applyBorder="1" applyAlignment="1">
      <alignment horizontal="center" vertical="center"/>
    </xf>
    <xf numFmtId="0" fontId="56" fillId="5" borderId="10" xfId="0" applyFont="1" applyFill="1" applyBorder="1" applyAlignment="1">
      <alignment horizontal="center" vertical="center"/>
    </xf>
    <xf numFmtId="0" fontId="57" fillId="3" borderId="10" xfId="0" applyFont="1" applyFill="1" applyBorder="1" applyAlignment="1">
      <alignment horizontal="center" vertical="center"/>
    </xf>
    <xf numFmtId="0" fontId="56" fillId="3" borderId="49" xfId="0" applyFont="1" applyFill="1" applyBorder="1" applyAlignment="1">
      <alignment horizontal="center" vertical="center" wrapText="1"/>
    </xf>
    <xf numFmtId="0" fontId="56" fillId="0" borderId="10" xfId="0" applyFont="1" applyBorder="1" applyAlignment="1">
      <alignment horizontal="center" vertical="center" wrapText="1"/>
    </xf>
    <xf numFmtId="0" fontId="56" fillId="3" borderId="10" xfId="0" applyFont="1" applyFill="1" applyBorder="1" applyAlignment="1">
      <alignment horizontal="center" vertical="center" wrapText="1"/>
    </xf>
    <xf numFmtId="0" fontId="56" fillId="5" borderId="10" xfId="0" applyFont="1" applyFill="1" applyBorder="1" applyAlignment="1">
      <alignment horizontal="center" vertical="center" wrapText="1"/>
    </xf>
    <xf numFmtId="0" fontId="54" fillId="3" borderId="48" xfId="0" applyFont="1" applyFill="1" applyBorder="1" applyAlignment="1">
      <alignment horizontal="center" vertical="center"/>
    </xf>
    <xf numFmtId="0" fontId="54" fillId="0" borderId="10" xfId="0" applyFont="1" applyBorder="1" applyAlignment="1">
      <alignment horizontal="center" vertical="center"/>
    </xf>
    <xf numFmtId="0" fontId="54" fillId="3" borderId="11" xfId="0" applyFont="1" applyFill="1" applyBorder="1" applyAlignment="1">
      <alignment horizontal="center" vertical="center"/>
    </xf>
    <xf numFmtId="0" fontId="54" fillId="5" borderId="10" xfId="0" applyFont="1" applyFill="1" applyBorder="1" applyAlignment="1">
      <alignment horizontal="center" vertical="center"/>
    </xf>
    <xf numFmtId="0" fontId="55" fillId="3" borderId="52" xfId="0" applyFont="1" applyFill="1" applyBorder="1" applyAlignment="1">
      <alignment horizontal="center" vertical="center"/>
    </xf>
    <xf numFmtId="0" fontId="55" fillId="0" borderId="47" xfId="0" applyFont="1" applyBorder="1" applyAlignment="1">
      <alignment horizontal="center" vertical="center"/>
    </xf>
    <xf numFmtId="0" fontId="56" fillId="3" borderId="52" xfId="0" applyFont="1" applyFill="1" applyBorder="1" applyAlignment="1">
      <alignment horizontal="center" vertical="center"/>
    </xf>
    <xf numFmtId="0" fontId="56" fillId="0" borderId="47" xfId="0" applyFont="1" applyBorder="1" applyAlignment="1">
      <alignment horizontal="center" vertical="center"/>
    </xf>
    <xf numFmtId="0" fontId="56" fillId="0" borderId="4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32" fillId="3" borderId="30" xfId="0" applyNumberFormat="1" applyFont="1" applyFill="1" applyBorder="1" applyAlignment="1">
      <alignment horizontal="center" vertical="center"/>
    </xf>
    <xf numFmtId="2" fontId="32" fillId="3" borderId="3" xfId="0" applyNumberFormat="1" applyFont="1" applyFill="1" applyBorder="1" applyAlignment="1">
      <alignment horizontal="center" vertical="center"/>
    </xf>
    <xf numFmtId="4" fontId="58" fillId="4" borderId="38" xfId="0" applyNumberFormat="1" applyFont="1" applyFill="1" applyBorder="1" applyAlignment="1">
      <alignment horizontal="center" vertical="center" wrapText="1"/>
    </xf>
    <xf numFmtId="0" fontId="52" fillId="4" borderId="37" xfId="0" applyFont="1" applyFill="1" applyBorder="1" applyAlignment="1">
      <alignment horizontal="center" vertical="center"/>
    </xf>
    <xf numFmtId="0" fontId="43" fillId="4" borderId="32" xfId="0" applyFont="1" applyFill="1" applyBorder="1" applyAlignment="1">
      <alignment horizontal="center" vertical="center"/>
    </xf>
    <xf numFmtId="0" fontId="43" fillId="4" borderId="40" xfId="0" applyFont="1" applyFill="1" applyBorder="1" applyAlignment="1">
      <alignment horizontal="center" vertical="center"/>
    </xf>
    <xf numFmtId="4" fontId="37" fillId="0" borderId="0" xfId="0" applyNumberFormat="1" applyFont="1"/>
    <xf numFmtId="0" fontId="38" fillId="3" borderId="35" xfId="0" applyFont="1" applyFill="1" applyBorder="1" applyAlignment="1">
      <alignment horizontal="center" vertical="center"/>
    </xf>
    <xf numFmtId="20" fontId="24" fillId="3" borderId="10" xfId="0" applyNumberFormat="1" applyFont="1" applyFill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167" fontId="60" fillId="0" borderId="53" xfId="0" applyNumberFormat="1" applyFont="1" applyBorder="1" applyAlignment="1">
      <alignment horizontal="center" vertical="center" textRotation="90"/>
    </xf>
    <xf numFmtId="0" fontId="55" fillId="5" borderId="42" xfId="0" applyFont="1" applyFill="1" applyBorder="1" applyAlignment="1">
      <alignment horizontal="center" vertical="center"/>
    </xf>
    <xf numFmtId="0" fontId="56" fillId="5" borderId="42" xfId="0" applyFont="1" applyFill="1" applyBorder="1" applyAlignment="1">
      <alignment horizontal="center" vertical="center"/>
    </xf>
    <xf numFmtId="0" fontId="56" fillId="5" borderId="42" xfId="0" applyFont="1" applyFill="1" applyBorder="1" applyAlignment="1">
      <alignment horizontal="center" vertical="center" wrapText="1"/>
    </xf>
    <xf numFmtId="0" fontId="54" fillId="5" borderId="42" xfId="0" applyFont="1" applyFill="1" applyBorder="1" applyAlignment="1">
      <alignment horizontal="center" vertical="center"/>
    </xf>
    <xf numFmtId="0" fontId="55" fillId="0" borderId="54" xfId="0" applyFont="1" applyBorder="1" applyAlignment="1">
      <alignment horizontal="center"/>
    </xf>
    <xf numFmtId="0" fontId="56" fillId="3" borderId="55" xfId="0" applyFont="1" applyFill="1" applyBorder="1" applyAlignment="1">
      <alignment horizontal="center" vertical="center"/>
    </xf>
    <xf numFmtId="0" fontId="56" fillId="3" borderId="31" xfId="0" applyFont="1" applyFill="1" applyBorder="1" applyAlignment="1">
      <alignment horizontal="center" vertical="center" wrapText="1"/>
    </xf>
    <xf numFmtId="14" fontId="43" fillId="0" borderId="32" xfId="0" applyNumberFormat="1" applyFont="1" applyBorder="1" applyAlignment="1">
      <alignment horizontal="center" vertical="center" wrapText="1"/>
    </xf>
    <xf numFmtId="0" fontId="55" fillId="3" borderId="31" xfId="0" applyFont="1" applyFill="1" applyBorder="1" applyAlignment="1">
      <alignment horizontal="center" vertical="center"/>
    </xf>
    <xf numFmtId="0" fontId="56" fillId="3" borderId="31" xfId="0" applyFont="1" applyFill="1" applyBorder="1" applyAlignment="1">
      <alignment horizontal="center" vertical="center"/>
    </xf>
    <xf numFmtId="0" fontId="57" fillId="3" borderId="31" xfId="0" applyFont="1" applyFill="1" applyBorder="1" applyAlignment="1">
      <alignment horizontal="center" vertical="center"/>
    </xf>
    <xf numFmtId="0" fontId="54" fillId="3" borderId="56" xfId="0" applyFont="1" applyFill="1" applyBorder="1" applyAlignment="1">
      <alignment horizontal="center" vertical="center"/>
    </xf>
    <xf numFmtId="167" fontId="48" fillId="0" borderId="13" xfId="0" applyNumberFormat="1" applyFont="1" applyBorder="1" applyAlignment="1">
      <alignment horizontal="center" vertical="center" textRotation="90"/>
    </xf>
    <xf numFmtId="0" fontId="32" fillId="3" borderId="57" xfId="0" applyFont="1" applyFill="1" applyBorder="1" applyAlignment="1">
      <alignment horizontal="center" vertical="center"/>
    </xf>
    <xf numFmtId="0" fontId="52" fillId="3" borderId="58" xfId="0" applyFont="1" applyFill="1" applyBorder="1" applyAlignment="1">
      <alignment horizontal="center" vertical="center"/>
    </xf>
    <xf numFmtId="0" fontId="38" fillId="3" borderId="59" xfId="0" applyFont="1" applyFill="1" applyBorder="1" applyAlignment="1">
      <alignment horizontal="center" vertical="center"/>
    </xf>
    <xf numFmtId="168" fontId="61" fillId="2" borderId="38" xfId="0" applyNumberFormat="1" applyFont="1" applyFill="1" applyBorder="1" applyAlignment="1">
      <alignment horizontal="center" vertical="center" textRotation="90"/>
    </xf>
    <xf numFmtId="168" fontId="61" fillId="2" borderId="42" xfId="0" applyNumberFormat="1" applyFont="1" applyFill="1" applyBorder="1" applyAlignment="1">
      <alignment horizontal="center" vertical="center" textRotation="90"/>
    </xf>
    <xf numFmtId="14" fontId="43" fillId="0" borderId="34" xfId="0" applyNumberFormat="1" applyFont="1" applyBorder="1" applyAlignment="1">
      <alignment horizontal="center" vertical="center" wrapText="1"/>
    </xf>
    <xf numFmtId="9" fontId="53" fillId="0" borderId="0" xfId="3" applyFont="1"/>
    <xf numFmtId="0" fontId="43" fillId="3" borderId="17" xfId="0" applyFont="1" applyFill="1" applyBorder="1" applyAlignment="1">
      <alignment horizontal="center" vertical="center"/>
    </xf>
    <xf numFmtId="0" fontId="55" fillId="0" borderId="10" xfId="0" applyFont="1" applyBorder="1" applyAlignment="1">
      <alignment horizontal="center"/>
    </xf>
    <xf numFmtId="0" fontId="56" fillId="3" borderId="11" xfId="0" applyFont="1" applyFill="1" applyBorder="1" applyAlignment="1">
      <alignment horizontal="center" vertical="center"/>
    </xf>
    <xf numFmtId="0" fontId="32" fillId="3" borderId="60" xfId="0" applyFont="1" applyFill="1" applyBorder="1" applyAlignment="1">
      <alignment horizontal="center" vertical="center"/>
    </xf>
    <xf numFmtId="0" fontId="52" fillId="3" borderId="61" xfId="0" applyFont="1" applyFill="1" applyBorder="1" applyAlignment="1">
      <alignment horizontal="center" vertical="center"/>
    </xf>
    <xf numFmtId="0" fontId="42" fillId="0" borderId="0" xfId="0" applyFont="1" applyAlignment="1">
      <alignment vertical="center" wrapText="1"/>
    </xf>
    <xf numFmtId="167" fontId="47" fillId="0" borderId="53" xfId="0" applyNumberFormat="1" applyFont="1" applyBorder="1" applyAlignment="1">
      <alignment horizontal="center" vertical="center" textRotation="90"/>
    </xf>
    <xf numFmtId="167" fontId="46" fillId="0" borderId="41" xfId="0" applyNumberFormat="1" applyFont="1" applyBorder="1" applyAlignment="1">
      <alignment horizontal="center" vertical="center" textRotation="90"/>
    </xf>
    <xf numFmtId="0" fontId="6" fillId="0" borderId="0" xfId="0" applyFont="1" applyAlignment="1">
      <alignment horizontal="center" vertical="center"/>
    </xf>
    <xf numFmtId="0" fontId="37" fillId="3" borderId="10" xfId="0" applyFont="1" applyFill="1" applyBorder="1" applyAlignment="1">
      <alignment horizontal="center" vertical="center"/>
    </xf>
    <xf numFmtId="0" fontId="52" fillId="4" borderId="42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0" fontId="52" fillId="4" borderId="31" xfId="0" applyFont="1" applyFill="1" applyBorder="1" applyAlignment="1">
      <alignment horizontal="center" vertical="center"/>
    </xf>
    <xf numFmtId="0" fontId="54" fillId="3" borderId="66" xfId="0" applyFont="1" applyFill="1" applyBorder="1" applyAlignment="1">
      <alignment horizontal="center" vertical="center"/>
    </xf>
    <xf numFmtId="0" fontId="32" fillId="3" borderId="69" xfId="0" applyFont="1" applyFill="1" applyBorder="1" applyAlignment="1">
      <alignment horizontal="center" vertical="center"/>
    </xf>
    <xf numFmtId="0" fontId="52" fillId="3" borderId="49" xfId="0" applyFont="1" applyFill="1" applyBorder="1" applyAlignment="1">
      <alignment horizontal="center" vertical="center"/>
    </xf>
    <xf numFmtId="0" fontId="43" fillId="3" borderId="68" xfId="0" applyFont="1" applyFill="1" applyBorder="1" applyAlignment="1">
      <alignment horizontal="center" vertical="center"/>
    </xf>
    <xf numFmtId="0" fontId="65" fillId="6" borderId="0" xfId="0" applyFont="1" applyFill="1"/>
    <xf numFmtId="0" fontId="43" fillId="0" borderId="67" xfId="0" applyFont="1" applyBorder="1" applyAlignment="1">
      <alignment horizontal="center" vertical="center"/>
    </xf>
    <xf numFmtId="2" fontId="53" fillId="0" borderId="0" xfId="0" applyNumberFormat="1" applyFont="1" applyAlignment="1">
      <alignment horizontal="center" vertical="center"/>
    </xf>
    <xf numFmtId="0" fontId="53" fillId="7" borderId="0" xfId="0" applyFont="1" applyFill="1"/>
    <xf numFmtId="20" fontId="54" fillId="3" borderId="10" xfId="0" applyNumberFormat="1" applyFont="1" applyFill="1" applyBorder="1" applyAlignment="1">
      <alignment vertical="center" wrapText="1"/>
    </xf>
    <xf numFmtId="0" fontId="54" fillId="0" borderId="11" xfId="0" applyFont="1" applyBorder="1" applyAlignment="1">
      <alignment horizontal="center" vertical="center"/>
    </xf>
    <xf numFmtId="2" fontId="55" fillId="0" borderId="10" xfId="0" applyNumberFormat="1" applyFont="1" applyBorder="1" applyAlignment="1">
      <alignment horizontal="center" vertical="center"/>
    </xf>
    <xf numFmtId="2" fontId="55" fillId="0" borderId="51" xfId="0" applyNumberFormat="1" applyFont="1" applyBorder="1" applyAlignment="1">
      <alignment horizontal="center" vertical="center"/>
    </xf>
    <xf numFmtId="2" fontId="56" fillId="0" borderId="10" xfId="0" applyNumberFormat="1" applyFont="1" applyBorder="1" applyAlignment="1">
      <alignment horizontal="center" vertical="center"/>
    </xf>
    <xf numFmtId="2" fontId="56" fillId="0" borderId="51" xfId="0" applyNumberFormat="1" applyFont="1" applyBorder="1" applyAlignment="1">
      <alignment horizontal="center" vertical="center"/>
    </xf>
    <xf numFmtId="0" fontId="55" fillId="0" borderId="31" xfId="0" applyFont="1" applyBorder="1" applyAlignment="1">
      <alignment horizontal="center" vertical="center"/>
    </xf>
    <xf numFmtId="2" fontId="55" fillId="0" borderId="47" xfId="0" applyNumberFormat="1" applyFont="1" applyBorder="1" applyAlignment="1">
      <alignment horizontal="center" vertical="center"/>
    </xf>
    <xf numFmtId="0" fontId="56" fillId="0" borderId="31" xfId="0" applyFont="1" applyBorder="1" applyAlignment="1">
      <alignment horizontal="center" vertical="center"/>
    </xf>
    <xf numFmtId="1" fontId="56" fillId="0" borderId="47" xfId="0" applyNumberFormat="1" applyFont="1" applyBorder="1" applyAlignment="1">
      <alignment horizontal="center" vertical="center"/>
    </xf>
    <xf numFmtId="2" fontId="54" fillId="3" borderId="10" xfId="0" applyNumberFormat="1" applyFont="1" applyFill="1" applyBorder="1" applyAlignment="1">
      <alignment horizontal="center" vertical="center" wrapText="1"/>
    </xf>
    <xf numFmtId="0" fontId="43" fillId="0" borderId="70" xfId="0" applyFont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left" vertical="center"/>
    </xf>
    <xf numFmtId="2" fontId="2" fillId="2" borderId="34" xfId="0" applyNumberFormat="1" applyFont="1" applyFill="1" applyBorder="1" applyAlignment="1">
      <alignment horizontal="left" vertical="center"/>
    </xf>
    <xf numFmtId="166" fontId="2" fillId="2" borderId="10" xfId="0" applyNumberFormat="1" applyFont="1" applyFill="1" applyBorder="1" applyAlignment="1">
      <alignment horizontal="left" vertical="center"/>
    </xf>
    <xf numFmtId="166" fontId="2" fillId="2" borderId="42" xfId="0" applyNumberFormat="1" applyFont="1" applyFill="1" applyBorder="1" applyAlignment="1">
      <alignment horizontal="left" vertical="center"/>
    </xf>
    <xf numFmtId="2" fontId="2" fillId="2" borderId="39" xfId="0" applyNumberFormat="1" applyFont="1" applyFill="1" applyBorder="1" applyAlignment="1">
      <alignment horizontal="left" vertical="center"/>
    </xf>
    <xf numFmtId="2" fontId="54" fillId="0" borderId="10" xfId="0" applyNumberFormat="1" applyFont="1" applyBorder="1" applyAlignment="1">
      <alignment horizontal="center" vertical="center"/>
    </xf>
    <xf numFmtId="4" fontId="58" fillId="4" borderId="71" xfId="0" applyNumberFormat="1" applyFont="1" applyFill="1" applyBorder="1" applyAlignment="1">
      <alignment horizontal="center" vertical="center" wrapText="1"/>
    </xf>
    <xf numFmtId="4" fontId="58" fillId="4" borderId="72" xfId="0" applyNumberFormat="1" applyFont="1" applyFill="1" applyBorder="1" applyAlignment="1">
      <alignment horizontal="center" vertical="center" wrapText="1"/>
    </xf>
    <xf numFmtId="0" fontId="54" fillId="5" borderId="73" xfId="0" applyFont="1" applyFill="1" applyBorder="1" applyAlignment="1">
      <alignment horizontal="center" vertical="center"/>
    </xf>
    <xf numFmtId="0" fontId="54" fillId="5" borderId="11" xfId="0" applyFont="1" applyFill="1" applyBorder="1" applyAlignment="1">
      <alignment horizontal="center" vertical="center"/>
    </xf>
    <xf numFmtId="2" fontId="55" fillId="0" borderId="46" xfId="0" applyNumberFormat="1" applyFont="1" applyBorder="1" applyAlignment="1">
      <alignment horizontal="center" vertical="center"/>
    </xf>
    <xf numFmtId="0" fontId="55" fillId="3" borderId="46" xfId="0" applyFont="1" applyFill="1" applyBorder="1" applyAlignment="1">
      <alignment horizontal="center" vertical="center"/>
    </xf>
    <xf numFmtId="0" fontId="18" fillId="3" borderId="34" xfId="0" applyFont="1" applyFill="1" applyBorder="1" applyAlignment="1">
      <alignment horizontal="left" vertical="center"/>
    </xf>
    <xf numFmtId="20" fontId="53" fillId="3" borderId="10" xfId="0" applyNumberFormat="1" applyFont="1" applyFill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/>
    </xf>
    <xf numFmtId="0" fontId="32" fillId="3" borderId="76" xfId="0" applyFont="1" applyFill="1" applyBorder="1" applyAlignment="1">
      <alignment horizontal="center" vertical="center"/>
    </xf>
    <xf numFmtId="0" fontId="52" fillId="3" borderId="42" xfId="0" applyFont="1" applyFill="1" applyBorder="1" applyAlignment="1">
      <alignment horizontal="center" vertical="center"/>
    </xf>
    <xf numFmtId="0" fontId="43" fillId="3" borderId="19" xfId="0" applyFont="1" applyFill="1" applyBorder="1" applyAlignment="1">
      <alignment horizontal="center" vertical="center"/>
    </xf>
    <xf numFmtId="167" fontId="47" fillId="5" borderId="13" xfId="0" applyNumberFormat="1" applyFont="1" applyFill="1" applyBorder="1" applyAlignment="1">
      <alignment horizontal="center" vertical="center" textRotation="90"/>
    </xf>
    <xf numFmtId="0" fontId="55" fillId="3" borderId="77" xfId="0" applyFont="1" applyFill="1" applyBorder="1" applyAlignment="1">
      <alignment horizontal="center" vertical="center"/>
    </xf>
    <xf numFmtId="0" fontId="55" fillId="5" borderId="78" xfId="0" applyFont="1" applyFill="1" applyBorder="1" applyAlignment="1">
      <alignment horizontal="center" vertical="center"/>
    </xf>
    <xf numFmtId="0" fontId="55" fillId="5" borderId="79" xfId="0" applyFont="1" applyFill="1" applyBorder="1" applyAlignment="1">
      <alignment horizontal="center" vertical="center"/>
    </xf>
    <xf numFmtId="0" fontId="43" fillId="0" borderId="3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2" fillId="0" borderId="63" xfId="0" applyFont="1" applyBorder="1" applyAlignment="1">
      <alignment horizontal="center" vertical="center"/>
    </xf>
    <xf numFmtId="0" fontId="3" fillId="0" borderId="63" xfId="0" applyFont="1" applyBorder="1" applyAlignment="1">
      <alignment horizontal="left" vertical="center"/>
    </xf>
    <xf numFmtId="0" fontId="32" fillId="0" borderId="62" xfId="0" applyFont="1" applyBorder="1" applyAlignment="1">
      <alignment horizontal="center" vertical="center"/>
    </xf>
    <xf numFmtId="4" fontId="12" fillId="0" borderId="63" xfId="0" applyNumberFormat="1" applyFont="1" applyBorder="1" applyAlignment="1">
      <alignment horizontal="center" vertical="center" wrapText="1"/>
    </xf>
    <xf numFmtId="4" fontId="23" fillId="0" borderId="45" xfId="0" applyNumberFormat="1" applyFont="1" applyBorder="1" applyAlignment="1">
      <alignment horizontal="right" vertical="center" wrapText="1" indent="1"/>
    </xf>
    <xf numFmtId="0" fontId="32" fillId="3" borderId="80" xfId="0" applyFont="1" applyFill="1" applyBorder="1" applyAlignment="1">
      <alignment horizontal="center" vertical="center"/>
    </xf>
    <xf numFmtId="0" fontId="52" fillId="3" borderId="31" xfId="0" applyFont="1" applyFill="1" applyBorder="1" applyAlignment="1">
      <alignment horizontal="center" vertical="center"/>
    </xf>
    <xf numFmtId="0" fontId="38" fillId="3" borderId="32" xfId="0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left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2" fontId="37" fillId="0" borderId="0" xfId="0" applyNumberFormat="1" applyFont="1" applyAlignment="1">
      <alignment horizontal="left" vertical="center"/>
    </xf>
    <xf numFmtId="14" fontId="43" fillId="0" borderId="31" xfId="0" applyNumberFormat="1" applyFont="1" applyBorder="1" applyAlignment="1">
      <alignment horizontal="center" vertical="center" wrapText="1"/>
    </xf>
    <xf numFmtId="167" fontId="46" fillId="0" borderId="64" xfId="0" applyNumberFormat="1" applyFont="1" applyBorder="1" applyAlignment="1">
      <alignment horizontal="center" vertical="center" textRotation="90"/>
    </xf>
    <xf numFmtId="168" fontId="29" fillId="2" borderId="42" xfId="0" applyNumberFormat="1" applyFont="1" applyFill="1" applyBorder="1" applyAlignment="1">
      <alignment horizontal="center" vertical="center" textRotation="90"/>
    </xf>
    <xf numFmtId="0" fontId="66" fillId="0" borderId="31" xfId="0" applyFont="1" applyBorder="1" applyAlignment="1">
      <alignment horizontal="center" vertical="center"/>
    </xf>
    <xf numFmtId="0" fontId="56" fillId="0" borderId="56" xfId="0" applyFont="1" applyBorder="1" applyAlignment="1">
      <alignment horizontal="center" vertical="center"/>
    </xf>
    <xf numFmtId="0" fontId="25" fillId="0" borderId="0" xfId="1" applyFont="1"/>
    <xf numFmtId="0" fontId="53" fillId="4" borderId="0" xfId="0" applyFont="1" applyFill="1"/>
    <xf numFmtId="0" fontId="55" fillId="3" borderId="81" xfId="0" applyFont="1" applyFill="1" applyBorder="1" applyAlignment="1">
      <alignment horizontal="center" vertical="center"/>
    </xf>
    <xf numFmtId="0" fontId="55" fillId="3" borderId="51" xfId="0" applyFont="1" applyFill="1" applyBorder="1" applyAlignment="1">
      <alignment horizontal="center" vertical="center"/>
    </xf>
    <xf numFmtId="0" fontId="56" fillId="3" borderId="51" xfId="0" applyFont="1" applyFill="1" applyBorder="1" applyAlignment="1">
      <alignment horizontal="center" vertical="center"/>
    </xf>
    <xf numFmtId="0" fontId="54" fillId="3" borderId="50" xfId="0" applyFont="1" applyFill="1" applyBorder="1" applyAlignment="1">
      <alignment horizontal="center" vertical="center"/>
    </xf>
    <xf numFmtId="0" fontId="75" fillId="0" borderId="0" xfId="0" applyFont="1"/>
    <xf numFmtId="0" fontId="76" fillId="0" borderId="0" xfId="0" applyFont="1" applyAlignment="1">
      <alignment horizontal="center"/>
    </xf>
    <xf numFmtId="0" fontId="75" fillId="0" borderId="0" xfId="0" applyFont="1" applyAlignment="1">
      <alignment horizontal="center"/>
    </xf>
    <xf numFmtId="9" fontId="36" fillId="0" borderId="0" xfId="0" applyNumberFormat="1" applyFont="1" applyAlignment="1">
      <alignment horizontal="center" vertical="center"/>
    </xf>
    <xf numFmtId="0" fontId="51" fillId="3" borderId="5" xfId="0" applyFont="1" applyFill="1" applyBorder="1" applyAlignment="1">
      <alignment horizontal="center" vertical="center" wrapText="1"/>
    </xf>
    <xf numFmtId="0" fontId="57" fillId="3" borderId="49" xfId="0" applyFont="1" applyFill="1" applyBorder="1" applyAlignment="1">
      <alignment horizontal="center" vertical="center"/>
    </xf>
    <xf numFmtId="2" fontId="69" fillId="3" borderId="25" xfId="0" applyNumberFormat="1" applyFont="1" applyFill="1" applyBorder="1" applyAlignment="1">
      <alignment horizontal="center" vertical="center" wrapText="1"/>
    </xf>
    <xf numFmtId="20" fontId="53" fillId="0" borderId="25" xfId="0" applyNumberFormat="1" applyFont="1" applyBorder="1" applyAlignment="1">
      <alignment horizontal="center" vertical="center"/>
    </xf>
    <xf numFmtId="0" fontId="53" fillId="0" borderId="25" xfId="0" applyFont="1" applyBorder="1"/>
    <xf numFmtId="2" fontId="54" fillId="3" borderId="25" xfId="0" applyNumberFormat="1" applyFont="1" applyFill="1" applyBorder="1" applyAlignment="1">
      <alignment horizontal="center" vertical="center" wrapText="1"/>
    </xf>
    <xf numFmtId="2" fontId="69" fillId="3" borderId="23" xfId="0" applyNumberFormat="1" applyFont="1" applyFill="1" applyBorder="1" applyAlignment="1">
      <alignment horizontal="center" vertical="center" wrapText="1"/>
    </xf>
    <xf numFmtId="2" fontId="55" fillId="0" borderId="51" xfId="0" applyNumberFormat="1" applyFont="1" applyBorder="1" applyAlignment="1">
      <alignment horizontal="center" vertical="center" wrapText="1"/>
    </xf>
    <xf numFmtId="2" fontId="55" fillId="0" borderId="82" xfId="0" applyNumberFormat="1" applyFont="1" applyBorder="1" applyAlignment="1">
      <alignment horizontal="center" vertical="center"/>
    </xf>
    <xf numFmtId="2" fontId="55" fillId="0" borderId="54" xfId="0" applyNumberFormat="1" applyFont="1" applyBorder="1" applyAlignment="1">
      <alignment horizontal="center" vertical="center"/>
    </xf>
    <xf numFmtId="2" fontId="32" fillId="3" borderId="57" xfId="0" applyNumberFormat="1" applyFont="1" applyFill="1" applyBorder="1" applyAlignment="1">
      <alignment horizontal="center" vertical="center"/>
    </xf>
    <xf numFmtId="2" fontId="56" fillId="0" borderId="47" xfId="0" applyNumberFormat="1" applyFont="1" applyBorder="1" applyAlignment="1">
      <alignment horizontal="center" vertical="center"/>
    </xf>
    <xf numFmtId="2" fontId="55" fillId="3" borderId="47" xfId="0" applyNumberFormat="1" applyFont="1" applyFill="1" applyBorder="1" applyAlignment="1">
      <alignment horizontal="center" vertical="center"/>
    </xf>
    <xf numFmtId="0" fontId="55" fillId="0" borderId="47" xfId="0" applyFont="1" applyBorder="1" applyAlignment="1">
      <alignment horizontal="center"/>
    </xf>
    <xf numFmtId="0" fontId="56" fillId="3" borderId="46" xfId="0" applyFont="1" applyFill="1" applyBorder="1" applyAlignment="1">
      <alignment horizontal="center" vertical="center"/>
    </xf>
    <xf numFmtId="0" fontId="51" fillId="3" borderId="13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56" fillId="3" borderId="84" xfId="0" applyFont="1" applyFill="1" applyBorder="1" applyAlignment="1">
      <alignment horizontal="center" vertical="center" wrapText="1"/>
    </xf>
    <xf numFmtId="2" fontId="54" fillId="3" borderId="85" xfId="0" applyNumberFormat="1" applyFont="1" applyFill="1" applyBorder="1" applyAlignment="1">
      <alignment horizontal="center" vertical="center"/>
    </xf>
    <xf numFmtId="0" fontId="54" fillId="3" borderId="85" xfId="0" applyFont="1" applyFill="1" applyBorder="1" applyAlignment="1">
      <alignment horizontal="center" vertical="center"/>
    </xf>
    <xf numFmtId="167" fontId="47" fillId="0" borderId="64" xfId="0" applyNumberFormat="1" applyFont="1" applyBorder="1" applyAlignment="1">
      <alignment horizontal="center" vertical="center" textRotation="90"/>
    </xf>
    <xf numFmtId="0" fontId="43" fillId="0" borderId="17" xfId="0" applyFont="1" applyBorder="1" applyAlignment="1">
      <alignment horizontal="center" vertical="center"/>
    </xf>
    <xf numFmtId="0" fontId="54" fillId="3" borderId="86" xfId="0" applyFont="1" applyFill="1" applyBorder="1" applyAlignment="1">
      <alignment horizontal="center" vertical="center"/>
    </xf>
    <xf numFmtId="0" fontId="55" fillId="3" borderId="87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55" fillId="3" borderId="88" xfId="0" applyFont="1" applyFill="1" applyBorder="1" applyAlignment="1">
      <alignment horizontal="center" vertical="center"/>
    </xf>
    <xf numFmtId="0" fontId="54" fillId="3" borderId="31" xfId="0" applyFont="1" applyFill="1" applyBorder="1" applyAlignment="1">
      <alignment horizontal="center" vertical="center"/>
    </xf>
    <xf numFmtId="0" fontId="54" fillId="3" borderId="88" xfId="0" applyFont="1" applyFill="1" applyBorder="1" applyAlignment="1">
      <alignment horizontal="center" vertical="center"/>
    </xf>
    <xf numFmtId="167" fontId="47" fillId="0" borderId="13" xfId="0" applyNumberFormat="1" applyFont="1" applyBorder="1" applyAlignment="1">
      <alignment horizontal="center" vertical="center" textRotation="90"/>
    </xf>
    <xf numFmtId="167" fontId="72" fillId="0" borderId="33" xfId="0" applyNumberFormat="1" applyFont="1" applyBorder="1" applyAlignment="1">
      <alignment horizontal="center" vertical="center" textRotation="90"/>
    </xf>
    <xf numFmtId="0" fontId="55" fillId="0" borderId="42" xfId="0" applyFont="1" applyBorder="1" applyAlignment="1">
      <alignment horizontal="center" vertical="center"/>
    </xf>
    <xf numFmtId="0" fontId="56" fillId="0" borderId="42" xfId="0" applyFont="1" applyBorder="1" applyAlignment="1">
      <alignment horizontal="center" vertical="center"/>
    </xf>
    <xf numFmtId="0" fontId="56" fillId="0" borderId="42" xfId="0" applyFont="1" applyBorder="1" applyAlignment="1">
      <alignment horizontal="center" vertical="center" wrapText="1"/>
    </xf>
    <xf numFmtId="0" fontId="54" fillId="0" borderId="73" xfId="0" applyFont="1" applyBorder="1" applyAlignment="1">
      <alignment horizontal="center" vertical="center"/>
    </xf>
    <xf numFmtId="0" fontId="55" fillId="0" borderId="90" xfId="0" applyFont="1" applyBorder="1" applyAlignment="1">
      <alignment horizontal="center" vertical="center"/>
    </xf>
    <xf numFmtId="0" fontId="56" fillId="0" borderId="90" xfId="0" applyFont="1" applyBorder="1" applyAlignment="1">
      <alignment horizontal="center" vertical="center"/>
    </xf>
    <xf numFmtId="0" fontId="66" fillId="0" borderId="90" xfId="0" applyFont="1" applyBorder="1" applyAlignment="1">
      <alignment horizontal="center" vertical="center"/>
    </xf>
    <xf numFmtId="0" fontId="56" fillId="0" borderId="91" xfId="0" applyFont="1" applyBorder="1" applyAlignment="1">
      <alignment horizontal="center" vertical="center"/>
    </xf>
    <xf numFmtId="0" fontId="32" fillId="3" borderId="92" xfId="0" applyFont="1" applyFill="1" applyBorder="1" applyAlignment="1">
      <alignment horizontal="center" vertical="center"/>
    </xf>
    <xf numFmtId="0" fontId="52" fillId="3" borderId="90" xfId="0" applyFont="1" applyFill="1" applyBorder="1" applyAlignment="1">
      <alignment horizontal="center" vertical="center"/>
    </xf>
    <xf numFmtId="0" fontId="38" fillId="3" borderId="89" xfId="0" applyFont="1" applyFill="1" applyBorder="1" applyAlignment="1">
      <alignment horizontal="center" vertical="center"/>
    </xf>
    <xf numFmtId="0" fontId="43" fillId="0" borderId="40" xfId="0" applyFont="1" applyBorder="1" applyAlignment="1">
      <alignment horizontal="center" vertical="center"/>
    </xf>
    <xf numFmtId="0" fontId="32" fillId="3" borderId="34" xfId="0" applyFont="1" applyFill="1" applyBorder="1" applyAlignment="1">
      <alignment horizontal="center" vertical="center"/>
    </xf>
    <xf numFmtId="4" fontId="58" fillId="4" borderId="93" xfId="0" applyNumberFormat="1" applyFont="1" applyFill="1" applyBorder="1" applyAlignment="1">
      <alignment horizontal="center" vertical="center" wrapText="1"/>
    </xf>
    <xf numFmtId="0" fontId="32" fillId="3" borderId="94" xfId="0" applyFont="1" applyFill="1" applyBorder="1" applyAlignment="1">
      <alignment horizontal="center" vertical="center"/>
    </xf>
    <xf numFmtId="0" fontId="52" fillId="3" borderId="47" xfId="0" applyFont="1" applyFill="1" applyBorder="1" applyAlignment="1">
      <alignment horizontal="center" vertical="center"/>
    </xf>
    <xf numFmtId="0" fontId="38" fillId="3" borderId="67" xfId="0" applyFont="1" applyFill="1" applyBorder="1" applyAlignment="1">
      <alignment horizontal="center" vertical="center"/>
    </xf>
    <xf numFmtId="2" fontId="54" fillId="3" borderId="62" xfId="0" applyNumberFormat="1" applyFont="1" applyFill="1" applyBorder="1" applyAlignment="1">
      <alignment horizontal="center" vertical="center" wrapText="1"/>
    </xf>
    <xf numFmtId="2" fontId="54" fillId="3" borderId="63" xfId="0" applyNumberFormat="1" applyFont="1" applyFill="1" applyBorder="1" applyAlignment="1">
      <alignment horizontal="center" vertical="center" wrapText="1"/>
    </xf>
    <xf numFmtId="2" fontId="54" fillId="3" borderId="74" xfId="0" applyNumberFormat="1" applyFont="1" applyFill="1" applyBorder="1" applyAlignment="1">
      <alignment horizontal="center" vertical="center" wrapText="1"/>
    </xf>
    <xf numFmtId="4" fontId="6" fillId="0" borderId="87" xfId="0" applyNumberFormat="1" applyFont="1" applyBorder="1" applyAlignment="1">
      <alignment horizontal="center" vertical="center"/>
    </xf>
    <xf numFmtId="4" fontId="6" fillId="0" borderId="26" xfId="0" applyNumberFormat="1" applyFont="1" applyBorder="1"/>
    <xf numFmtId="4" fontId="6" fillId="0" borderId="95" xfId="0" applyNumberFormat="1" applyFont="1" applyBorder="1" applyAlignment="1">
      <alignment horizontal="center" vertical="center"/>
    </xf>
    <xf numFmtId="4" fontId="6" fillId="0" borderId="25" xfId="0" applyNumberFormat="1" applyFont="1" applyBorder="1"/>
    <xf numFmtId="9" fontId="36" fillId="0" borderId="25" xfId="3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7" fontId="70" fillId="0" borderId="13" xfId="0" applyNumberFormat="1" applyFont="1" applyBorder="1" applyAlignment="1">
      <alignment horizontal="center" vertical="center"/>
    </xf>
    <xf numFmtId="2" fontId="9" fillId="2" borderId="10" xfId="0" applyNumberFormat="1" applyFont="1" applyFill="1" applyBorder="1" applyAlignment="1">
      <alignment horizontal="left" vertical="center"/>
    </xf>
    <xf numFmtId="0" fontId="43" fillId="0" borderId="42" xfId="0" applyFont="1" applyBorder="1" applyAlignment="1">
      <alignment horizontal="right"/>
    </xf>
    <xf numFmtId="0" fontId="45" fillId="0" borderId="42" xfId="0" applyFont="1" applyBorder="1" applyAlignment="1">
      <alignment horizontal="center" vertical="center" wrapText="1"/>
    </xf>
    <xf numFmtId="0" fontId="8" fillId="2" borderId="34" xfId="0" applyFont="1" applyFill="1" applyBorder="1" applyAlignment="1">
      <alignment vertical="center"/>
    </xf>
    <xf numFmtId="0" fontId="8" fillId="2" borderId="42" xfId="0" applyFont="1" applyFill="1" applyBorder="1" applyAlignment="1">
      <alignment vertical="center"/>
    </xf>
    <xf numFmtId="0" fontId="3" fillId="3" borderId="96" xfId="0" applyFont="1" applyFill="1" applyBorder="1" applyAlignment="1">
      <alignment horizontal="center" vertical="center"/>
    </xf>
    <xf numFmtId="0" fontId="37" fillId="3" borderId="34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vertical="center"/>
    </xf>
    <xf numFmtId="0" fontId="6" fillId="3" borderId="17" xfId="0" applyFont="1" applyFill="1" applyBorder="1" applyAlignment="1">
      <alignment vertical="center"/>
    </xf>
    <xf numFmtId="167" fontId="64" fillId="0" borderId="13" xfId="0" applyNumberFormat="1" applyFont="1" applyBorder="1" applyAlignment="1">
      <alignment horizontal="center" vertical="center" textRotation="90"/>
    </xf>
    <xf numFmtId="2" fontId="2" fillId="2" borderId="65" xfId="0" applyNumberFormat="1" applyFont="1" applyFill="1" applyBorder="1" applyAlignment="1">
      <alignment horizontal="left" vertical="center"/>
    </xf>
    <xf numFmtId="2" fontId="2" fillId="2" borderId="49" xfId="0" applyNumberFormat="1" applyFont="1" applyFill="1" applyBorder="1" applyAlignment="1">
      <alignment horizontal="left" vertical="center"/>
    </xf>
    <xf numFmtId="0" fontId="38" fillId="3" borderId="68" xfId="0" applyFont="1" applyFill="1" applyBorder="1" applyAlignment="1">
      <alignment horizontal="center" vertical="center"/>
    </xf>
    <xf numFmtId="0" fontId="55" fillId="0" borderId="41" xfId="0" applyFont="1" applyBorder="1" applyAlignment="1">
      <alignment horizontal="center" vertical="center"/>
    </xf>
    <xf numFmtId="0" fontId="57" fillId="0" borderId="42" xfId="0" applyFont="1" applyBorder="1" applyAlignment="1">
      <alignment horizontal="center" vertical="center"/>
    </xf>
    <xf numFmtId="0" fontId="54" fillId="0" borderId="83" xfId="0" applyFont="1" applyBorder="1" applyAlignment="1">
      <alignment horizontal="center" vertical="center"/>
    </xf>
    <xf numFmtId="0" fontId="55" fillId="3" borderId="65" xfId="0" applyFont="1" applyFill="1" applyBorder="1" applyAlignment="1">
      <alignment horizontal="center" vertical="center"/>
    </xf>
    <xf numFmtId="0" fontId="56" fillId="3" borderId="65" xfId="0" applyFont="1" applyFill="1" applyBorder="1" applyAlignment="1">
      <alignment horizontal="center" vertical="center"/>
    </xf>
    <xf numFmtId="0" fontId="57" fillId="3" borderId="65" xfId="0" applyFont="1" applyFill="1" applyBorder="1" applyAlignment="1">
      <alignment horizontal="center" vertical="center"/>
    </xf>
    <xf numFmtId="0" fontId="56" fillId="3" borderId="65" xfId="0" applyFont="1" applyFill="1" applyBorder="1" applyAlignment="1">
      <alignment horizontal="center" vertical="center" wrapText="1"/>
    </xf>
    <xf numFmtId="0" fontId="32" fillId="3" borderId="99" xfId="0" applyFont="1" applyFill="1" applyBorder="1" applyAlignment="1">
      <alignment horizontal="center" vertical="center"/>
    </xf>
    <xf numFmtId="0" fontId="52" fillId="3" borderId="65" xfId="0" applyFont="1" applyFill="1" applyBorder="1" applyAlignment="1">
      <alignment horizontal="center" vertical="center"/>
    </xf>
    <xf numFmtId="0" fontId="38" fillId="3" borderId="97" xfId="0" applyFont="1" applyFill="1" applyBorder="1" applyAlignment="1">
      <alignment horizontal="center" vertical="center"/>
    </xf>
    <xf numFmtId="4" fontId="6" fillId="0" borderId="102" xfId="0" applyNumberFormat="1" applyFont="1" applyBorder="1" applyAlignment="1">
      <alignment horizontal="center" vertical="center"/>
    </xf>
    <xf numFmtId="4" fontId="6" fillId="0" borderId="103" xfId="0" applyNumberFormat="1" applyFont="1" applyBorder="1"/>
    <xf numFmtId="4" fontId="6" fillId="0" borderId="104" xfId="0" applyNumberFormat="1" applyFont="1" applyBorder="1" applyAlignment="1">
      <alignment horizontal="center" vertical="center"/>
    </xf>
    <xf numFmtId="4" fontId="6" fillId="0" borderId="105" xfId="0" applyNumberFormat="1" applyFont="1" applyBorder="1"/>
    <xf numFmtId="9" fontId="36" fillId="0" borderId="105" xfId="3" applyFont="1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4" fontId="58" fillId="4" borderId="101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56" fillId="0" borderId="107" xfId="0" applyFont="1" applyBorder="1" applyAlignment="1">
      <alignment horizontal="center" vertical="center"/>
    </xf>
    <xf numFmtId="0" fontId="38" fillId="3" borderId="17" xfId="0" applyFont="1" applyFill="1" applyBorder="1" applyAlignment="1">
      <alignment horizontal="center" vertical="center"/>
    </xf>
    <xf numFmtId="167" fontId="47" fillId="5" borderId="74" xfId="0" applyNumberFormat="1" applyFont="1" applyFill="1" applyBorder="1" applyAlignment="1">
      <alignment horizontal="center" vertical="center" textRotation="90"/>
    </xf>
    <xf numFmtId="4" fontId="3" fillId="3" borderId="10" xfId="0" applyNumberFormat="1" applyFont="1" applyFill="1" applyBorder="1" applyAlignment="1">
      <alignment horizontal="left" vertical="center"/>
    </xf>
    <xf numFmtId="0" fontId="53" fillId="0" borderId="24" xfId="0" applyFont="1" applyBorder="1" applyAlignment="1">
      <alignment horizontal="center"/>
    </xf>
    <xf numFmtId="0" fontId="53" fillId="0" borderId="25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169" fontId="11" fillId="0" borderId="0" xfId="0" applyNumberFormat="1" applyFont="1" applyAlignment="1">
      <alignment horizontal="center"/>
    </xf>
    <xf numFmtId="169" fontId="75" fillId="0" borderId="0" xfId="0" applyNumberFormat="1" applyFont="1" applyAlignment="1">
      <alignment horizontal="center"/>
    </xf>
    <xf numFmtId="0" fontId="50" fillId="3" borderId="109" xfId="0" applyFont="1" applyFill="1" applyBorder="1" applyAlignment="1">
      <alignment horizontal="center" vertical="center"/>
    </xf>
    <xf numFmtId="0" fontId="52" fillId="3" borderId="110" xfId="0" applyFont="1" applyFill="1" applyBorder="1" applyAlignment="1">
      <alignment horizontal="center" vertical="center"/>
    </xf>
    <xf numFmtId="0" fontId="43" fillId="3" borderId="111" xfId="0" applyFont="1" applyFill="1" applyBorder="1" applyAlignment="1">
      <alignment horizontal="center" vertical="center"/>
    </xf>
    <xf numFmtId="0" fontId="51" fillId="3" borderId="44" xfId="0" applyFont="1" applyFill="1" applyBorder="1" applyAlignment="1">
      <alignment horizontal="center" vertical="center" wrapText="1"/>
    </xf>
    <xf numFmtId="167" fontId="47" fillId="0" borderId="33" xfId="0" applyNumberFormat="1" applyFont="1" applyBorder="1" applyAlignment="1">
      <alignment horizontal="center" vertical="center" textRotation="90"/>
    </xf>
    <xf numFmtId="2" fontId="2" fillId="2" borderId="31" xfId="0" applyNumberFormat="1" applyFont="1" applyFill="1" applyBorder="1" applyAlignment="1">
      <alignment horizontal="left" vertical="center"/>
    </xf>
    <xf numFmtId="2" fontId="2" fillId="2" borderId="112" xfId="0" applyNumberFormat="1" applyFont="1" applyFill="1" applyBorder="1" applyAlignment="1">
      <alignment horizontal="left" vertical="center"/>
    </xf>
    <xf numFmtId="0" fontId="56" fillId="3" borderId="34" xfId="0" applyFont="1" applyFill="1" applyBorder="1" applyAlignment="1">
      <alignment horizontal="center" vertical="center"/>
    </xf>
    <xf numFmtId="0" fontId="55" fillId="3" borderId="34" xfId="0" applyFont="1" applyFill="1" applyBorder="1" applyAlignment="1">
      <alignment horizontal="center" vertical="center"/>
    </xf>
    <xf numFmtId="0" fontId="56" fillId="3" borderId="34" xfId="0" applyFont="1" applyFill="1" applyBorder="1" applyAlignment="1">
      <alignment horizontal="center" vertical="center" wrapText="1"/>
    </xf>
    <xf numFmtId="0" fontId="54" fillId="0" borderId="34" xfId="0" applyFont="1" applyBorder="1" applyAlignment="1">
      <alignment horizontal="center" vertical="center"/>
    </xf>
    <xf numFmtId="0" fontId="32" fillId="3" borderId="114" xfId="0" applyFont="1" applyFill="1" applyBorder="1" applyAlignment="1">
      <alignment horizontal="center" vertical="center"/>
    </xf>
    <xf numFmtId="0" fontId="52" fillId="3" borderId="115" xfId="0" applyFont="1" applyFill="1" applyBorder="1" applyAlignment="1">
      <alignment horizontal="center" vertical="center"/>
    </xf>
    <xf numFmtId="0" fontId="38" fillId="3" borderId="116" xfId="0" applyFont="1" applyFill="1" applyBorder="1" applyAlignment="1">
      <alignment horizontal="center" vertical="center"/>
    </xf>
    <xf numFmtId="2" fontId="55" fillId="0" borderId="117" xfId="0" applyNumberFormat="1" applyFont="1" applyBorder="1" applyAlignment="1">
      <alignment horizontal="center" vertical="center"/>
    </xf>
    <xf numFmtId="2" fontId="56" fillId="0" borderId="110" xfId="0" applyNumberFormat="1" applyFont="1" applyBorder="1" applyAlignment="1">
      <alignment horizontal="center" vertical="center"/>
    </xf>
    <xf numFmtId="2" fontId="55" fillId="0" borderId="110" xfId="0" applyNumberFormat="1" applyFont="1" applyBorder="1" applyAlignment="1">
      <alignment horizontal="center" vertical="center"/>
    </xf>
    <xf numFmtId="2" fontId="54" fillId="0" borderId="42" xfId="0" applyNumberFormat="1" applyFont="1" applyBorder="1" applyAlignment="1">
      <alignment horizontal="center" vertical="center"/>
    </xf>
    <xf numFmtId="2" fontId="32" fillId="3" borderId="36" xfId="0" applyNumberFormat="1" applyFont="1" applyFill="1" applyBorder="1" applyAlignment="1">
      <alignment horizontal="center" vertical="center"/>
    </xf>
    <xf numFmtId="0" fontId="52" fillId="3" borderId="37" xfId="0" applyFont="1" applyFill="1" applyBorder="1" applyAlignment="1">
      <alignment horizontal="center" vertical="center"/>
    </xf>
    <xf numFmtId="0" fontId="38" fillId="3" borderId="40" xfId="0" applyFont="1" applyFill="1" applyBorder="1" applyAlignment="1">
      <alignment horizontal="center" vertical="center"/>
    </xf>
    <xf numFmtId="2" fontId="2" fillId="2" borderId="47" xfId="0" applyNumberFormat="1" applyFont="1" applyFill="1" applyBorder="1" applyAlignment="1">
      <alignment horizontal="left" vertical="center"/>
    </xf>
    <xf numFmtId="168" fontId="77" fillId="2" borderId="38" xfId="0" applyNumberFormat="1" applyFont="1" applyFill="1" applyBorder="1" applyAlignment="1">
      <alignment horizontal="center" vertical="center" textRotation="90"/>
    </xf>
    <xf numFmtId="10" fontId="73" fillId="0" borderId="0" xfId="0" applyNumberFormat="1" applyFont="1" applyAlignment="1">
      <alignment horizontal="center" vertical="center"/>
    </xf>
    <xf numFmtId="0" fontId="34" fillId="6" borderId="64" xfId="0" applyFont="1" applyFill="1" applyBorder="1"/>
    <xf numFmtId="0" fontId="78" fillId="0" borderId="0" xfId="0" applyFont="1"/>
    <xf numFmtId="0" fontId="54" fillId="5" borderId="118" xfId="0" applyFont="1" applyFill="1" applyBorder="1" applyAlignment="1">
      <alignment horizontal="center" vertical="center"/>
    </xf>
    <xf numFmtId="2" fontId="55" fillId="0" borderId="113" xfId="0" applyNumberFormat="1" applyFont="1" applyBorder="1" applyAlignment="1">
      <alignment horizontal="center" vertical="center"/>
    </xf>
    <xf numFmtId="2" fontId="55" fillId="0" borderId="11" xfId="0" applyNumberFormat="1" applyFont="1" applyBorder="1" applyAlignment="1">
      <alignment horizontal="center" vertical="center"/>
    </xf>
    <xf numFmtId="0" fontId="54" fillId="0" borderId="87" xfId="0" applyFont="1" applyBorder="1" applyAlignment="1">
      <alignment horizontal="center" vertical="center"/>
    </xf>
    <xf numFmtId="0" fontId="56" fillId="5" borderId="108" xfId="0" applyFont="1" applyFill="1" applyBorder="1" applyAlignment="1">
      <alignment horizontal="center" vertical="center" wrapText="1"/>
    </xf>
    <xf numFmtId="0" fontId="55" fillId="3" borderId="119" xfId="0" applyFont="1" applyFill="1" applyBorder="1" applyAlignment="1">
      <alignment horizontal="center" vertical="center"/>
    </xf>
    <xf numFmtId="2" fontId="56" fillId="0" borderId="26" xfId="0" applyNumberFormat="1" applyFont="1" applyBorder="1" applyAlignment="1">
      <alignment horizontal="center" vertical="center"/>
    </xf>
    <xf numFmtId="2" fontId="55" fillId="0" borderId="120" xfId="0" applyNumberFormat="1" applyFont="1" applyBorder="1" applyAlignment="1">
      <alignment horizontal="center" vertical="center"/>
    </xf>
    <xf numFmtId="2" fontId="56" fillId="0" borderId="121" xfId="0" applyNumberFormat="1" applyFont="1" applyBorder="1" applyAlignment="1">
      <alignment horizontal="center" vertical="center"/>
    </xf>
    <xf numFmtId="2" fontId="55" fillId="0" borderId="12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40" fillId="0" borderId="10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6" fillId="0" borderId="42" xfId="0" applyFont="1" applyBorder="1" applyAlignment="1">
      <alignment horizontal="left"/>
    </xf>
    <xf numFmtId="0" fontId="6" fillId="0" borderId="16" xfId="0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9" fontId="36" fillId="0" borderId="123" xfId="3" applyFont="1" applyBorder="1" applyAlignment="1">
      <alignment horizontal="center" vertical="center"/>
    </xf>
    <xf numFmtId="0" fontId="5" fillId="0" borderId="26" xfId="0" applyFont="1" applyBorder="1"/>
    <xf numFmtId="0" fontId="20" fillId="0" borderId="33" xfId="0" applyFont="1" applyBorder="1" applyAlignment="1">
      <alignment horizontal="center"/>
    </xf>
    <xf numFmtId="0" fontId="20" fillId="0" borderId="31" xfId="0" applyFont="1" applyBorder="1" applyAlignment="1">
      <alignment horizontal="center"/>
    </xf>
    <xf numFmtId="2" fontId="20" fillId="0" borderId="31" xfId="0" applyNumberFormat="1" applyFont="1" applyBorder="1" applyAlignment="1">
      <alignment horizontal="center"/>
    </xf>
    <xf numFmtId="165" fontId="20" fillId="0" borderId="32" xfId="0" applyNumberFormat="1" applyFont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5" fillId="8" borderId="41" xfId="0" applyFont="1" applyFill="1" applyBorder="1" applyAlignment="1">
      <alignment horizontal="right"/>
    </xf>
    <xf numFmtId="0" fontId="0" fillId="8" borderId="34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8" borderId="42" xfId="0" applyFill="1" applyBorder="1" applyAlignment="1">
      <alignment horizontal="right"/>
    </xf>
    <xf numFmtId="0" fontId="0" fillId="8" borderId="16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8" borderId="40" xfId="0" applyFill="1" applyBorder="1" applyAlignment="1">
      <alignment horizontal="right"/>
    </xf>
    <xf numFmtId="2" fontId="32" fillId="4" borderId="76" xfId="0" applyNumberFormat="1" applyFont="1" applyFill="1" applyBorder="1" applyAlignment="1">
      <alignment horizontal="center" vertical="center"/>
    </xf>
    <xf numFmtId="2" fontId="32" fillId="4" borderId="36" xfId="0" applyNumberFormat="1" applyFont="1" applyFill="1" applyBorder="1" applyAlignment="1">
      <alignment horizontal="center" vertical="center"/>
    </xf>
    <xf numFmtId="0" fontId="54" fillId="5" borderId="26" xfId="0" applyFont="1" applyFill="1" applyBorder="1" applyAlignment="1">
      <alignment horizontal="center" vertical="center"/>
    </xf>
    <xf numFmtId="4" fontId="58" fillId="4" borderId="124" xfId="0" applyNumberFormat="1" applyFont="1" applyFill="1" applyBorder="1" applyAlignment="1">
      <alignment horizontal="center" vertical="center" wrapText="1"/>
    </xf>
    <xf numFmtId="167" fontId="48" fillId="0" borderId="125" xfId="0" applyNumberFormat="1" applyFont="1" applyBorder="1" applyAlignment="1">
      <alignment horizontal="center" vertical="center" textRotation="90"/>
    </xf>
    <xf numFmtId="0" fontId="43" fillId="3" borderId="40" xfId="0" applyFont="1" applyFill="1" applyBorder="1" applyAlignment="1">
      <alignment horizontal="center" vertical="center"/>
    </xf>
    <xf numFmtId="2" fontId="2" fillId="2" borderId="42" xfId="0" applyNumberFormat="1" applyFont="1" applyFill="1" applyBorder="1" applyAlignment="1">
      <alignment horizontal="left" vertical="center"/>
    </xf>
    <xf numFmtId="2" fontId="55" fillId="5" borderId="126" xfId="0" applyNumberFormat="1" applyFont="1" applyFill="1" applyBorder="1" applyAlignment="1">
      <alignment horizontal="center" vertical="center"/>
    </xf>
    <xf numFmtId="2" fontId="55" fillId="5" borderId="127" xfId="0" applyNumberFormat="1" applyFont="1" applyFill="1" applyBorder="1" applyAlignment="1">
      <alignment horizontal="center" vertical="center"/>
    </xf>
    <xf numFmtId="2" fontId="55" fillId="5" borderId="42" xfId="0" applyNumberFormat="1" applyFont="1" applyFill="1" applyBorder="1" applyAlignment="1">
      <alignment horizontal="center" vertical="center"/>
    </xf>
    <xf numFmtId="2" fontId="54" fillId="5" borderId="73" xfId="0" applyNumberFormat="1" applyFont="1" applyFill="1" applyBorder="1" applyAlignment="1">
      <alignment horizontal="center" vertical="center"/>
    </xf>
    <xf numFmtId="0" fontId="52" fillId="3" borderId="129" xfId="0" applyFont="1" applyFill="1" applyBorder="1" applyAlignment="1">
      <alignment horizontal="center" vertical="center"/>
    </xf>
    <xf numFmtId="2" fontId="32" fillId="3" borderId="76" xfId="0" applyNumberFormat="1" applyFont="1" applyFill="1" applyBorder="1" applyAlignment="1">
      <alignment horizontal="center" vertical="center"/>
    </xf>
    <xf numFmtId="0" fontId="32" fillId="3" borderId="131" xfId="0" applyFont="1" applyFill="1" applyBorder="1" applyAlignment="1">
      <alignment horizontal="center" vertical="center"/>
    </xf>
    <xf numFmtId="0" fontId="55" fillId="0" borderId="129" xfId="0" applyFont="1" applyBorder="1" applyAlignment="1">
      <alignment horizontal="center" vertical="center"/>
    </xf>
    <xf numFmtId="0" fontId="56" fillId="0" borderId="129" xfId="0" applyFont="1" applyBorder="1" applyAlignment="1">
      <alignment horizontal="center" vertical="center"/>
    </xf>
    <xf numFmtId="0" fontId="56" fillId="0" borderId="129" xfId="0" applyFont="1" applyBorder="1" applyAlignment="1">
      <alignment horizontal="center" vertical="center" wrapText="1"/>
    </xf>
    <xf numFmtId="0" fontId="54" fillId="0" borderId="132" xfId="0" applyFont="1" applyBorder="1" applyAlignment="1">
      <alignment horizontal="center" vertical="center"/>
    </xf>
    <xf numFmtId="14" fontId="43" fillId="0" borderId="67" xfId="0" applyNumberFormat="1" applyFont="1" applyBorder="1" applyAlignment="1">
      <alignment horizontal="center" vertical="center" wrapText="1"/>
    </xf>
    <xf numFmtId="0" fontId="43" fillId="3" borderId="97" xfId="0" applyFont="1" applyFill="1" applyBorder="1" applyAlignment="1">
      <alignment horizontal="center" vertical="center"/>
    </xf>
    <xf numFmtId="0" fontId="55" fillId="5" borderId="129" xfId="0" applyFont="1" applyFill="1" applyBorder="1" applyAlignment="1">
      <alignment horizontal="center" vertical="center"/>
    </xf>
    <xf numFmtId="0" fontId="56" fillId="5" borderId="129" xfId="0" applyFont="1" applyFill="1" applyBorder="1" applyAlignment="1">
      <alignment horizontal="center" vertical="center" wrapText="1"/>
    </xf>
    <xf numFmtId="0" fontId="56" fillId="5" borderId="129" xfId="0" applyFont="1" applyFill="1" applyBorder="1" applyAlignment="1">
      <alignment horizontal="center" vertical="center"/>
    </xf>
    <xf numFmtId="0" fontId="54" fillId="5" borderId="132" xfId="0" applyFont="1" applyFill="1" applyBorder="1" applyAlignment="1">
      <alignment horizontal="center" vertical="center"/>
    </xf>
    <xf numFmtId="0" fontId="54" fillId="5" borderId="129" xfId="0" applyFont="1" applyFill="1" applyBorder="1" applyAlignment="1">
      <alignment horizontal="center" vertical="center"/>
    </xf>
    <xf numFmtId="0" fontId="32" fillId="3" borderId="128" xfId="0" applyFont="1" applyFill="1" applyBorder="1" applyAlignment="1">
      <alignment horizontal="center" vertical="center"/>
    </xf>
    <xf numFmtId="0" fontId="43" fillId="3" borderId="130" xfId="0" applyFont="1" applyFill="1" applyBorder="1" applyAlignment="1">
      <alignment horizontal="center" vertical="center"/>
    </xf>
    <xf numFmtId="0" fontId="57" fillId="5" borderId="129" xfId="0" applyFont="1" applyFill="1" applyBorder="1" applyAlignment="1">
      <alignment horizontal="center" vertical="center"/>
    </xf>
    <xf numFmtId="167" fontId="47" fillId="5" borderId="133" xfId="0" applyNumberFormat="1" applyFont="1" applyFill="1" applyBorder="1" applyAlignment="1">
      <alignment horizontal="center" vertical="center" textRotation="90"/>
    </xf>
    <xf numFmtId="0" fontId="5" fillId="0" borderId="10" xfId="0" applyFont="1" applyBorder="1"/>
    <xf numFmtId="0" fontId="3" fillId="3" borderId="10" xfId="0" applyFont="1" applyFill="1" applyBorder="1" applyAlignment="1">
      <alignment vertical="center"/>
    </xf>
    <xf numFmtId="0" fontId="7" fillId="3" borderId="6" xfId="0" applyFont="1" applyFill="1" applyBorder="1" applyAlignment="1">
      <alignment horizontal="right" vertical="center"/>
    </xf>
    <xf numFmtId="0" fontId="7" fillId="3" borderId="10" xfId="0" applyFont="1" applyFill="1" applyBorder="1" applyAlignment="1">
      <alignment horizontal="right" vertical="center"/>
    </xf>
    <xf numFmtId="0" fontId="7" fillId="3" borderId="17" xfId="0" applyFont="1" applyFill="1" applyBorder="1" applyAlignment="1">
      <alignment horizontal="right" vertical="center"/>
    </xf>
    <xf numFmtId="0" fontId="67" fillId="3" borderId="47" xfId="0" applyFont="1" applyFill="1" applyBorder="1" applyAlignment="1">
      <alignment horizontal="center" vertical="center"/>
    </xf>
    <xf numFmtId="0" fontId="67" fillId="3" borderId="47" xfId="0" applyFont="1" applyFill="1" applyBorder="1" applyAlignment="1">
      <alignment horizontal="center" vertical="center" wrapText="1"/>
    </xf>
    <xf numFmtId="0" fontId="68" fillId="3" borderId="46" xfId="0" applyFont="1" applyFill="1" applyBorder="1" applyAlignment="1">
      <alignment horizontal="center" vertical="center"/>
    </xf>
    <xf numFmtId="0" fontId="68" fillId="3" borderId="34" xfId="0" applyFont="1" applyFill="1" applyBorder="1" applyAlignment="1">
      <alignment horizontal="center" vertical="center"/>
    </xf>
    <xf numFmtId="0" fontId="43" fillId="3" borderId="59" xfId="0" applyFont="1" applyFill="1" applyBorder="1" applyAlignment="1">
      <alignment horizontal="center" vertical="center"/>
    </xf>
    <xf numFmtId="14" fontId="62" fillId="0" borderId="41" xfId="0" applyNumberFormat="1" applyFont="1" applyBorder="1" applyAlignment="1">
      <alignment horizontal="center" wrapText="1"/>
    </xf>
    <xf numFmtId="14" fontId="62" fillId="0" borderId="33" xfId="0" applyNumberFormat="1" applyFont="1" applyBorder="1" applyAlignment="1">
      <alignment horizontal="center" wrapText="1"/>
    </xf>
    <xf numFmtId="168" fontId="10" fillId="2" borderId="38" xfId="0" applyNumberFormat="1" applyFont="1" applyFill="1" applyBorder="1" applyAlignment="1">
      <alignment horizontal="center" textRotation="90"/>
    </xf>
    <xf numFmtId="0" fontId="43" fillId="0" borderId="31" xfId="0" applyFont="1" applyBorder="1" applyAlignment="1">
      <alignment horizontal="center" wrapText="1"/>
    </xf>
    <xf numFmtId="0" fontId="45" fillId="0" borderId="134" xfId="0" applyFont="1" applyBorder="1" applyAlignment="1">
      <alignment horizontal="center" wrapText="1"/>
    </xf>
    <xf numFmtId="0" fontId="45" fillId="0" borderId="28" xfId="0" applyFont="1" applyBorder="1" applyAlignment="1">
      <alignment horizontal="center" wrapText="1"/>
    </xf>
    <xf numFmtId="0" fontId="45" fillId="0" borderId="12" xfId="0" applyFont="1" applyBorder="1" applyAlignment="1">
      <alignment horizontal="center" wrapText="1"/>
    </xf>
    <xf numFmtId="0" fontId="45" fillId="0" borderId="75" xfId="0" applyFont="1" applyBorder="1" applyAlignment="1">
      <alignment horizontal="center" wrapText="1"/>
    </xf>
    <xf numFmtId="0" fontId="43" fillId="0" borderId="10" xfId="0" applyFont="1" applyBorder="1" applyAlignment="1">
      <alignment horizontal="center" wrapText="1"/>
    </xf>
    <xf numFmtId="0" fontId="45" fillId="0" borderId="0" xfId="0" applyFont="1" applyAlignment="1">
      <alignment horizontal="center" wrapText="1"/>
    </xf>
    <xf numFmtId="0" fontId="45" fillId="0" borderId="33" xfId="0" applyFont="1" applyBorder="1" applyAlignment="1">
      <alignment horizontal="center" wrapText="1"/>
    </xf>
    <xf numFmtId="0" fontId="43" fillId="0" borderId="0" xfId="0" applyFont="1" applyAlignment="1">
      <alignment horizontal="center" wrapText="1"/>
    </xf>
    <xf numFmtId="14" fontId="41" fillId="0" borderId="33" xfId="0" applyNumberFormat="1" applyFont="1" applyBorder="1" applyAlignment="1">
      <alignment horizontal="center" wrapText="1"/>
    </xf>
    <xf numFmtId="168" fontId="10" fillId="2" borderId="42" xfId="0" applyNumberFormat="1" applyFont="1" applyFill="1" applyBorder="1" applyAlignment="1">
      <alignment horizontal="center" textRotation="90"/>
    </xf>
    <xf numFmtId="14" fontId="41" fillId="0" borderId="12" xfId="0" applyNumberFormat="1" applyFont="1" applyBorder="1" applyAlignment="1">
      <alignment horizontal="center" wrapText="1"/>
    </xf>
    <xf numFmtId="14" fontId="39" fillId="0" borderId="41" xfId="0" applyNumberFormat="1" applyFont="1" applyBorder="1" applyAlignment="1">
      <alignment horizontal="center" wrapText="1"/>
    </xf>
    <xf numFmtId="0" fontId="43" fillId="0" borderId="34" xfId="0" applyFont="1" applyBorder="1" applyAlignment="1">
      <alignment horizontal="center" wrapText="1"/>
    </xf>
    <xf numFmtId="14" fontId="39" fillId="0" borderId="53" xfId="0" applyNumberFormat="1" applyFont="1" applyBorder="1" applyAlignment="1">
      <alignment horizontal="center" wrapText="1"/>
    </xf>
    <xf numFmtId="14" fontId="41" fillId="0" borderId="41" xfId="0" applyNumberFormat="1" applyFont="1" applyBorder="1" applyAlignment="1">
      <alignment horizontal="center" wrapText="1"/>
    </xf>
    <xf numFmtId="0" fontId="44" fillId="0" borderId="0" xfId="0" applyFont="1" applyAlignment="1">
      <alignment horizontal="center" wrapText="1"/>
    </xf>
    <xf numFmtId="0" fontId="45" fillId="0" borderId="53" xfId="0" applyFont="1" applyBorder="1" applyAlignment="1">
      <alignment horizontal="center" wrapText="1"/>
    </xf>
    <xf numFmtId="0" fontId="49" fillId="0" borderId="41" xfId="0" applyFont="1" applyBorder="1" applyAlignment="1">
      <alignment horizontal="center" wrapText="1"/>
    </xf>
    <xf numFmtId="0" fontId="43" fillId="0" borderId="41" xfId="0" applyFont="1" applyBorder="1" applyAlignment="1">
      <alignment horizontal="center" wrapText="1"/>
    </xf>
    <xf numFmtId="0" fontId="49" fillId="0" borderId="12" xfId="0" applyFont="1" applyBorder="1" applyAlignment="1">
      <alignment horizontal="center" wrapText="1"/>
    </xf>
    <xf numFmtId="14" fontId="71" fillId="0" borderId="42" xfId="0" applyNumberFormat="1" applyFont="1" applyBorder="1" applyAlignment="1">
      <alignment horizontal="center" wrapText="1"/>
    </xf>
    <xf numFmtId="0" fontId="45" fillId="0" borderId="10" xfId="0" applyFont="1" applyBorder="1" applyAlignment="1">
      <alignment horizontal="center" wrapText="1"/>
    </xf>
    <xf numFmtId="0" fontId="45" fillId="0" borderId="47" xfId="0" applyFont="1" applyBorder="1" applyAlignment="1">
      <alignment horizontal="center" wrapText="1"/>
    </xf>
    <xf numFmtId="0" fontId="49" fillId="0" borderId="0" xfId="0" applyFont="1" applyAlignment="1">
      <alignment horizontal="center" wrapText="1"/>
    </xf>
    <xf numFmtId="0" fontId="44" fillId="0" borderId="34" xfId="0" applyFont="1" applyBorder="1" applyAlignment="1">
      <alignment horizontal="center" wrapText="1"/>
    </xf>
    <xf numFmtId="0" fontId="41" fillId="0" borderId="0" xfId="0" applyFont="1" applyAlignment="1">
      <alignment horizontal="center" wrapText="1"/>
    </xf>
    <xf numFmtId="14" fontId="62" fillId="0" borderId="12" xfId="0" applyNumberFormat="1" applyFont="1" applyBorder="1" applyAlignment="1">
      <alignment horizontal="center" wrapText="1"/>
    </xf>
    <xf numFmtId="0" fontId="43" fillId="0" borderId="12" xfId="0" applyFont="1" applyBorder="1" applyAlignment="1">
      <alignment horizontal="center" wrapText="1"/>
    </xf>
    <xf numFmtId="0" fontId="45" fillId="0" borderId="34" xfId="0" applyFont="1" applyBorder="1" applyAlignment="1">
      <alignment horizontal="center" wrapText="1"/>
    </xf>
    <xf numFmtId="0" fontId="45" fillId="0" borderId="31" xfId="0" applyFont="1" applyBorder="1" applyAlignment="1">
      <alignment horizontal="center" wrapText="1"/>
    </xf>
    <xf numFmtId="0" fontId="44" fillId="0" borderId="42" xfId="0" applyFont="1" applyBorder="1" applyAlignment="1">
      <alignment horizontal="center" wrapText="1"/>
    </xf>
    <xf numFmtId="0" fontId="44" fillId="0" borderId="31" xfId="0" applyFont="1" applyBorder="1" applyAlignment="1">
      <alignment horizontal="center" wrapText="1"/>
    </xf>
    <xf numFmtId="0" fontId="36" fillId="0" borderId="0" xfId="0" applyFont="1" applyAlignment="1">
      <alignment horizontal="center"/>
    </xf>
    <xf numFmtId="2" fontId="32" fillId="4" borderId="42" xfId="0" applyNumberFormat="1" applyFont="1" applyFill="1" applyBorder="1" applyAlignment="1">
      <alignment horizontal="center" vertical="center"/>
    </xf>
    <xf numFmtId="0" fontId="55" fillId="3" borderId="12" xfId="0" applyFont="1" applyFill="1" applyBorder="1" applyAlignment="1">
      <alignment horizontal="center" vertical="center"/>
    </xf>
    <xf numFmtId="0" fontId="57" fillId="3" borderId="34" xfId="0" applyFont="1" applyFill="1" applyBorder="1" applyAlignment="1">
      <alignment horizontal="center" vertical="center"/>
    </xf>
    <xf numFmtId="0" fontId="56" fillId="3" borderId="87" xfId="0" applyFont="1" applyFill="1" applyBorder="1" applyAlignment="1">
      <alignment horizontal="center" vertical="center" wrapText="1"/>
    </xf>
    <xf numFmtId="0" fontId="54" fillId="3" borderId="34" xfId="0" applyFont="1" applyFill="1" applyBorder="1" applyAlignment="1">
      <alignment horizontal="center" vertical="center"/>
    </xf>
    <xf numFmtId="0" fontId="55" fillId="0" borderId="11" xfId="0" applyFont="1" applyBorder="1" applyAlignment="1">
      <alignment horizontal="center" vertical="center"/>
    </xf>
    <xf numFmtId="0" fontId="55" fillId="0" borderId="103" xfId="0" applyFont="1" applyBorder="1" applyAlignment="1">
      <alignment horizontal="center" vertical="center"/>
    </xf>
    <xf numFmtId="2" fontId="55" fillId="0" borderId="107" xfId="0" applyNumberFormat="1" applyFont="1" applyBorder="1" applyAlignment="1">
      <alignment horizontal="center" vertical="center"/>
    </xf>
    <xf numFmtId="2" fontId="32" fillId="3" borderId="94" xfId="0" applyNumberFormat="1" applyFont="1" applyFill="1" applyBorder="1" applyAlignment="1">
      <alignment horizontal="center" vertical="center"/>
    </xf>
    <xf numFmtId="2" fontId="55" fillId="0" borderId="86" xfId="0" applyNumberFormat="1" applyFont="1" applyBorder="1" applyAlignment="1">
      <alignment horizontal="center" vertical="center"/>
    </xf>
    <xf numFmtId="2" fontId="32" fillId="4" borderId="31" xfId="0" applyNumberFormat="1" applyFont="1" applyFill="1" applyBorder="1" applyAlignment="1">
      <alignment horizontal="center" vertical="center"/>
    </xf>
    <xf numFmtId="0" fontId="32" fillId="3" borderId="135" xfId="0" applyFont="1" applyFill="1" applyBorder="1" applyAlignment="1">
      <alignment horizontal="center" vertical="center"/>
    </xf>
    <xf numFmtId="0" fontId="52" fillId="3" borderId="136" xfId="0" applyFont="1" applyFill="1" applyBorder="1" applyAlignment="1">
      <alignment horizontal="center" vertical="center"/>
    </xf>
    <xf numFmtId="0" fontId="43" fillId="3" borderId="137" xfId="0" applyFont="1" applyFill="1" applyBorder="1" applyAlignment="1">
      <alignment horizontal="center" vertical="center"/>
    </xf>
    <xf numFmtId="0" fontId="50" fillId="3" borderId="138" xfId="0" applyFont="1" applyFill="1" applyBorder="1" applyAlignment="1">
      <alignment horizontal="center" vertical="center"/>
    </xf>
    <xf numFmtId="0" fontId="52" fillId="3" borderId="139" xfId="0" applyFont="1" applyFill="1" applyBorder="1" applyAlignment="1">
      <alignment horizontal="center" vertical="center"/>
    </xf>
    <xf numFmtId="0" fontId="43" fillId="3" borderId="140" xfId="0" applyFont="1" applyFill="1" applyBorder="1" applyAlignment="1">
      <alignment horizontal="center" vertical="center"/>
    </xf>
    <xf numFmtId="0" fontId="67" fillId="3" borderId="34" xfId="0" applyFont="1" applyFill="1" applyBorder="1" applyAlignment="1">
      <alignment horizontal="center" vertical="center"/>
    </xf>
    <xf numFmtId="2" fontId="55" fillId="0" borderId="141" xfId="0" applyNumberFormat="1" applyFont="1" applyBorder="1" applyAlignment="1">
      <alignment horizontal="center" vertical="center"/>
    </xf>
    <xf numFmtId="2" fontId="55" fillId="0" borderId="142" xfId="0" applyNumberFormat="1" applyFont="1" applyBorder="1" applyAlignment="1">
      <alignment horizontal="center" vertical="center"/>
    </xf>
    <xf numFmtId="2" fontId="55" fillId="0" borderId="108" xfId="0" applyNumberFormat="1" applyFont="1" applyBorder="1" applyAlignment="1">
      <alignment horizontal="center" vertical="center"/>
    </xf>
    <xf numFmtId="2" fontId="55" fillId="0" borderId="143" xfId="0" applyNumberFormat="1" applyFont="1" applyBorder="1" applyAlignment="1">
      <alignment horizontal="center" vertical="center"/>
    </xf>
    <xf numFmtId="2" fontId="56" fillId="0" borderId="144" xfId="0" applyNumberFormat="1" applyFont="1" applyBorder="1" applyAlignment="1">
      <alignment horizontal="center" vertical="center"/>
    </xf>
    <xf numFmtId="2" fontId="55" fillId="0" borderId="145" xfId="0" applyNumberFormat="1" applyFont="1" applyBorder="1" applyAlignment="1">
      <alignment horizontal="center" vertical="center"/>
    </xf>
    <xf numFmtId="0" fontId="43" fillId="0" borderId="33" xfId="0" applyFont="1" applyBorder="1" applyAlignment="1">
      <alignment horizontal="center" wrapText="1"/>
    </xf>
    <xf numFmtId="0" fontId="43" fillId="0" borderId="42" xfId="0" applyFont="1" applyBorder="1" applyAlignment="1">
      <alignment horizontal="center" wrapText="1"/>
    </xf>
    <xf numFmtId="0" fontId="43" fillId="0" borderId="146" xfId="0" applyFont="1" applyBorder="1" applyAlignment="1">
      <alignment horizontal="center" vertical="center"/>
    </xf>
    <xf numFmtId="0" fontId="43" fillId="0" borderId="86" xfId="0" applyFont="1" applyBorder="1" applyAlignment="1">
      <alignment horizontal="center" vertical="center"/>
    </xf>
    <xf numFmtId="0" fontId="45" fillId="0" borderId="87" xfId="0" applyFont="1" applyBorder="1" applyAlignment="1">
      <alignment horizontal="center" vertical="center"/>
    </xf>
    <xf numFmtId="0" fontId="45" fillId="0" borderId="86" xfId="0" applyFont="1" applyBorder="1" applyAlignment="1">
      <alignment horizontal="center" vertical="center"/>
    </xf>
    <xf numFmtId="0" fontId="43" fillId="0" borderId="26" xfId="0" applyFont="1" applyBorder="1" applyAlignment="1">
      <alignment horizontal="center" vertical="center"/>
    </xf>
    <xf numFmtId="44" fontId="44" fillId="0" borderId="86" xfId="7" applyFont="1" applyBorder="1" applyAlignment="1">
      <alignment horizontal="center" vertical="center" wrapText="1"/>
    </xf>
    <xf numFmtId="0" fontId="43" fillId="0" borderId="87" xfId="0" applyFont="1" applyBorder="1" applyAlignment="1">
      <alignment horizontal="center" vertical="center"/>
    </xf>
    <xf numFmtId="0" fontId="45" fillId="0" borderId="86" xfId="0" applyFont="1" applyBorder="1" applyAlignment="1">
      <alignment vertical="center"/>
    </xf>
    <xf numFmtId="14" fontId="44" fillId="0" borderId="108" xfId="0" applyNumberFormat="1" applyFont="1" applyBorder="1" applyAlignment="1">
      <alignment horizontal="center" vertical="center" wrapText="1"/>
    </xf>
    <xf numFmtId="0" fontId="43" fillId="0" borderId="122" xfId="0" applyFont="1" applyBorder="1" applyAlignment="1">
      <alignment horizontal="center" vertical="center"/>
    </xf>
    <xf numFmtId="0" fontId="43" fillId="0" borderId="108" xfId="0" applyFont="1" applyBorder="1" applyAlignment="1">
      <alignment horizontal="center" vertical="center"/>
    </xf>
    <xf numFmtId="0" fontId="45" fillId="0" borderId="107" xfId="0" applyFont="1" applyBorder="1" applyAlignment="1">
      <alignment horizontal="center" vertical="center"/>
    </xf>
    <xf numFmtId="0" fontId="45" fillId="0" borderId="87" xfId="0" applyFont="1" applyBorder="1" applyAlignment="1">
      <alignment vertical="center"/>
    </xf>
    <xf numFmtId="49" fontId="43" fillId="0" borderId="122" xfId="0" applyNumberFormat="1" applyFont="1" applyBorder="1" applyAlignment="1">
      <alignment horizontal="center" vertical="center"/>
    </xf>
    <xf numFmtId="0" fontId="45" fillId="0" borderId="26" xfId="0" applyFont="1" applyBorder="1" applyAlignment="1">
      <alignment vertical="center"/>
    </xf>
    <xf numFmtId="0" fontId="45" fillId="0" borderId="122" xfId="0" applyFont="1" applyBorder="1" applyAlignment="1">
      <alignment horizontal="center" vertical="center"/>
    </xf>
    <xf numFmtId="14" fontId="6" fillId="0" borderId="86" xfId="0" applyNumberFormat="1" applyFont="1" applyBorder="1" applyAlignment="1">
      <alignment horizontal="center" vertical="center" wrapText="1"/>
    </xf>
    <xf numFmtId="14" fontId="6" fillId="0" borderId="87" xfId="0" applyNumberFormat="1" applyFont="1" applyBorder="1" applyAlignment="1">
      <alignment horizontal="center" vertical="center" wrapText="1"/>
    </xf>
    <xf numFmtId="0" fontId="45" fillId="0" borderId="87" xfId="0" applyFont="1" applyBorder="1" applyAlignment="1">
      <alignment vertical="center" wrapText="1"/>
    </xf>
    <xf numFmtId="14" fontId="6" fillId="0" borderId="107" xfId="0" applyNumberFormat="1" applyFont="1" applyBorder="1" applyAlignment="1">
      <alignment horizontal="center" vertical="center" wrapText="1"/>
    </xf>
    <xf numFmtId="14" fontId="6" fillId="0" borderId="147" xfId="0" applyNumberFormat="1" applyFont="1" applyBorder="1" applyAlignment="1">
      <alignment horizontal="center" vertical="center" wrapText="1"/>
    </xf>
    <xf numFmtId="14" fontId="6" fillId="0" borderId="148" xfId="0" applyNumberFormat="1" applyFont="1" applyBorder="1" applyAlignment="1">
      <alignment horizontal="center" vertical="center" wrapText="1"/>
    </xf>
    <xf numFmtId="14" fontId="6" fillId="0" borderId="108" xfId="0" applyNumberFormat="1" applyFont="1" applyBorder="1" applyAlignment="1">
      <alignment horizontal="center" vertical="center" wrapText="1"/>
    </xf>
    <xf numFmtId="0" fontId="45" fillId="0" borderId="146" xfId="0" applyFont="1" applyBorder="1" applyAlignment="1">
      <alignment horizontal="center" vertical="center"/>
    </xf>
    <xf numFmtId="2" fontId="54" fillId="7" borderId="62" xfId="0" applyNumberFormat="1" applyFont="1" applyFill="1" applyBorder="1" applyAlignment="1">
      <alignment horizontal="center" vertical="center" wrapText="1"/>
    </xf>
    <xf numFmtId="2" fontId="54" fillId="7" borderId="63" xfId="0" applyNumberFormat="1" applyFont="1" applyFill="1" applyBorder="1" applyAlignment="1">
      <alignment horizontal="center" vertical="center" wrapText="1"/>
    </xf>
    <xf numFmtId="2" fontId="54" fillId="7" borderId="74" xfId="0" applyNumberFormat="1" applyFont="1" applyFill="1" applyBorder="1" applyAlignment="1">
      <alignment horizontal="center" vertical="center" wrapText="1"/>
    </xf>
    <xf numFmtId="14" fontId="62" fillId="0" borderId="12" xfId="0" applyNumberFormat="1" applyFont="1" applyBorder="1" applyAlignment="1">
      <alignment horizontal="center" wrapText="1"/>
    </xf>
    <xf numFmtId="14" fontId="62" fillId="0" borderId="13" xfId="0" applyNumberFormat="1" applyFont="1" applyBorder="1" applyAlignment="1">
      <alignment horizontal="center" wrapText="1"/>
    </xf>
    <xf numFmtId="14" fontId="62" fillId="0" borderId="41" xfId="0" applyNumberFormat="1" applyFont="1" applyBorder="1" applyAlignment="1">
      <alignment horizontal="center" wrapText="1"/>
    </xf>
    <xf numFmtId="14" fontId="43" fillId="0" borderId="16" xfId="0" applyNumberFormat="1" applyFont="1" applyBorder="1" applyAlignment="1">
      <alignment horizontal="center" vertical="center" wrapText="1"/>
    </xf>
    <xf numFmtId="14" fontId="43" fillId="0" borderId="17" xfId="0" applyNumberFormat="1" applyFont="1" applyBorder="1" applyAlignment="1">
      <alignment horizontal="center" vertical="center" wrapText="1"/>
    </xf>
    <xf numFmtId="14" fontId="43" fillId="0" borderId="40" xfId="0" applyNumberFormat="1" applyFont="1" applyBorder="1" applyAlignment="1">
      <alignment horizontal="center" vertical="center" wrapText="1"/>
    </xf>
    <xf numFmtId="167" fontId="64" fillId="0" borderId="12" xfId="0" applyNumberFormat="1" applyFont="1" applyBorder="1" applyAlignment="1">
      <alignment horizontal="center" vertical="center" textRotation="90"/>
    </xf>
    <xf numFmtId="167" fontId="64" fillId="0" borderId="98" xfId="0" applyNumberFormat="1" applyFont="1" applyBorder="1" applyAlignment="1">
      <alignment horizontal="center" vertical="center" textRotation="90"/>
    </xf>
    <xf numFmtId="167" fontId="64" fillId="0" borderId="100" xfId="0" applyNumberFormat="1" applyFont="1" applyBorder="1" applyAlignment="1">
      <alignment horizontal="center" vertical="center" textRotation="90"/>
    </xf>
    <xf numFmtId="0" fontId="44" fillId="0" borderId="87" xfId="0" applyFont="1" applyBorder="1" applyAlignment="1">
      <alignment horizontal="center" vertical="center"/>
    </xf>
    <xf numFmtId="0" fontId="44" fillId="0" borderId="26" xfId="0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 wrapText="1"/>
    </xf>
    <xf numFmtId="0" fontId="43" fillId="0" borderId="40" xfId="0" applyFont="1" applyBorder="1" applyAlignment="1">
      <alignment horizontal="center" vertical="center" wrapText="1"/>
    </xf>
    <xf numFmtId="0" fontId="44" fillId="0" borderId="108" xfId="0" applyFont="1" applyBorder="1" applyAlignment="1">
      <alignment horizontal="center" vertical="center"/>
    </xf>
    <xf numFmtId="0" fontId="43" fillId="0" borderId="16" xfId="0" applyFont="1" applyBorder="1" applyAlignment="1">
      <alignment horizontal="center" vertical="center"/>
    </xf>
    <xf numFmtId="0" fontId="43" fillId="0" borderId="40" xfId="0" applyFont="1" applyBorder="1" applyAlignment="1">
      <alignment horizontal="center" vertical="center"/>
    </xf>
    <xf numFmtId="0" fontId="43" fillId="0" borderId="17" xfId="0" applyFont="1" applyBorder="1" applyAlignment="1">
      <alignment horizontal="center" vertical="center"/>
    </xf>
    <xf numFmtId="0" fontId="43" fillId="0" borderId="34" xfId="0" applyFont="1" applyBorder="1" applyAlignment="1">
      <alignment horizontal="center" vertical="center"/>
    </xf>
    <xf numFmtId="0" fontId="43" fillId="0" borderId="43" xfId="0" applyFont="1" applyBorder="1" applyAlignment="1">
      <alignment horizontal="center" vertical="center"/>
    </xf>
    <xf numFmtId="0" fontId="43" fillId="0" borderId="42" xfId="0" applyFont="1" applyBorder="1" applyAlignment="1">
      <alignment horizontal="center" vertical="center"/>
    </xf>
    <xf numFmtId="0" fontId="45" fillId="0" borderId="87" xfId="0" applyFont="1" applyBorder="1" applyAlignment="1">
      <alignment horizontal="center" vertical="center"/>
    </xf>
    <xf numFmtId="0" fontId="45" fillId="0" borderId="108" xfId="0" applyFont="1" applyBorder="1" applyAlignment="1">
      <alignment horizontal="center" vertical="center"/>
    </xf>
    <xf numFmtId="0" fontId="45" fillId="0" borderId="87" xfId="0" applyFont="1" applyBorder="1" applyAlignment="1">
      <alignment horizontal="center" vertical="center" wrapText="1"/>
    </xf>
    <xf numFmtId="0" fontId="45" fillId="0" borderId="108" xfId="0" applyFont="1" applyBorder="1" applyAlignment="1">
      <alignment horizontal="center" vertical="center" wrapText="1"/>
    </xf>
    <xf numFmtId="0" fontId="80" fillId="0" borderId="12" xfId="1" applyFont="1" applyBorder="1" applyAlignment="1">
      <alignment horizontal="center" vertical="center" wrapText="1"/>
    </xf>
    <xf numFmtId="0" fontId="80" fillId="0" borderId="13" xfId="1" applyFont="1" applyBorder="1" applyAlignment="1">
      <alignment horizontal="center" vertical="center" wrapText="1"/>
    </xf>
    <xf numFmtId="0" fontId="80" fillId="0" borderId="41" xfId="1" applyFont="1" applyBorder="1" applyAlignment="1">
      <alignment horizontal="center" vertical="center" wrapText="1"/>
    </xf>
    <xf numFmtId="0" fontId="44" fillId="0" borderId="122" xfId="0" applyFont="1" applyBorder="1" applyAlignment="1">
      <alignment horizontal="center" vertical="center"/>
    </xf>
    <xf numFmtId="0" fontId="43" fillId="0" borderId="29" xfId="0" applyFont="1" applyBorder="1" applyAlignment="1">
      <alignment horizontal="center" vertical="center"/>
    </xf>
    <xf numFmtId="0" fontId="43" fillId="0" borderId="28" xfId="0" applyFont="1" applyBorder="1" applyAlignment="1">
      <alignment horizontal="center" vertical="center"/>
    </xf>
    <xf numFmtId="0" fontId="43" fillId="0" borderId="27" xfId="0" applyFont="1" applyBorder="1" applyAlignment="1">
      <alignment horizontal="center" vertical="center"/>
    </xf>
    <xf numFmtId="0" fontId="37" fillId="0" borderId="12" xfId="0" applyFont="1" applyBorder="1" applyAlignment="1">
      <alignment horizontal="center"/>
    </xf>
    <xf numFmtId="0" fontId="37" fillId="0" borderId="4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1" fillId="0" borderId="0" xfId="0" applyFont="1" applyAlignment="1">
      <alignment horizontal="center"/>
    </xf>
  </cellXfs>
  <cellStyles count="10">
    <cellStyle name="Lien hypertexte" xfId="1" builtinId="8"/>
    <cellStyle name="Lien hypertexte visité" xfId="2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Monétaire" xfId="7" builtinId="4"/>
    <cellStyle name="Monétaire 2" xfId="9" xr:uid="{00000000-0005-0000-0000-000006000000}"/>
    <cellStyle name="Normal" xfId="0" builtinId="0"/>
    <cellStyle name="Normal 3" xfId="8" xr:uid="{00000000-0005-0000-0000-000008000000}"/>
    <cellStyle name="Pourcentage" xfId="3" builtinId="5"/>
  </cellStyles>
  <dxfs count="75">
    <dxf>
      <font>
        <color theme="0"/>
      </font>
      <border>
        <left style="thin">
          <color auto="1"/>
        </left>
        <right style="thin">
          <color auto="1"/>
        </right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libri"/>
        <scheme val="none"/>
      </font>
      <fill>
        <patternFill patternType="solid">
          <fgColor rgb="FF333399"/>
          <bgColor rgb="FF33339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</dxf>
  </dxfs>
  <tableStyles count="0" defaultTableStyle="TableStyleMedium9" defaultPivotStyle="PivotStyleMedium4"/>
  <colors>
    <mruColors>
      <color rgb="FFCC66FF"/>
      <color rgb="FF0000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ions" growShrinkType="overwriteClear" connectionId="1" xr16:uid="{00000000-0016-0000-0000-000000000000}" autoFormatId="16" applyNumberFormats="0" applyBorderFormats="0" applyFontFormats="0" applyPatternFormats="0" applyAlignmentFormats="0" applyWidthHeightFormats="0">
  <queryTableRefresh nextId="18" unboundColumnsRight="4">
    <queryTableFields count="15">
      <queryTableField id="1" name="CA" tableColumnId="1"/>
      <queryTableField id="2" name="Nom du membre" tableColumnId="2"/>
      <queryTableField id="3" name="Résidence" tableColumnId="3"/>
      <queryTableField id="15" dataBound="0" tableColumnId="14"/>
      <queryTableField id="4" name="Bureau" tableColumnId="4"/>
      <queryTableField id="5" name="Cellulaire" tableColumnId="5"/>
      <queryTableField id="6" name="Conjoint" tableColumnId="6"/>
      <queryTableField id="7" name="Adresse" tableColumnId="7"/>
      <queryTableField id="8" name="CodePostal" tableColumnId="8"/>
      <queryTableField id="9" name="Courriel" tableColumnId="9"/>
      <queryTableField id="10" name="Entrée" tableColumnId="10"/>
      <queryTableField id="11" dataBound="0" tableColumnId="11"/>
      <queryTableField id="14" dataBound="0" tableColumnId="13"/>
      <queryTableField id="16" dataBound="0" tableColumnId="15"/>
      <queryTableField id="17" dataBound="0" tableColumnId="1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leau_Lions7" displayName="Tableau_Lions7" ref="B1:P36" tableType="queryTable" totalsRowCount="1" headerRowDxfId="74" dataDxfId="73">
  <autoFilter ref="B1:P35" xr:uid="{00000000-0009-0000-0100-000006000000}"/>
  <tableColumns count="15">
    <tableColumn id="1" xr3:uid="{00000000-0010-0000-0000-000001000000}" uniqueName="1" name="CA" totalsRowFunction="count" queryTableFieldId="1" dataDxfId="72" totalsRowDxfId="71"/>
    <tableColumn id="2" xr3:uid="{00000000-0010-0000-0000-000002000000}" uniqueName="2" name="Nom du membre" totalsRowFunction="count" queryTableFieldId="2" dataDxfId="70" totalsRowDxfId="69"/>
    <tableColumn id="3" xr3:uid="{00000000-0010-0000-0000-000003000000}" uniqueName="3" name="Résidence" queryTableFieldId="3" dataDxfId="68" totalsRowDxfId="67"/>
    <tableColumn id="14" xr3:uid="{00000000-0010-0000-0000-00000E000000}" uniqueName="14" name="Prénom" queryTableFieldId="15" dataDxfId="66" totalsRowDxfId="65"/>
    <tableColumn id="4" xr3:uid="{00000000-0010-0000-0000-000004000000}" uniqueName="4" name="Bureau" queryTableFieldId="4" dataDxfId="64" totalsRowDxfId="63"/>
    <tableColumn id="5" xr3:uid="{00000000-0010-0000-0000-000005000000}" uniqueName="5" name="Cellulaire" queryTableFieldId="5" dataDxfId="62" totalsRowDxfId="61"/>
    <tableColumn id="6" xr3:uid="{00000000-0010-0000-0000-000006000000}" uniqueName="6" name="Conjoint" queryTableFieldId="6" dataDxfId="60" totalsRowDxfId="59"/>
    <tableColumn id="7" xr3:uid="{00000000-0010-0000-0000-000007000000}" uniqueName="7" name="Adresse" queryTableFieldId="7" dataDxfId="58" totalsRowDxfId="57"/>
    <tableColumn id="8" xr3:uid="{00000000-0010-0000-0000-000008000000}" uniqueName="8" name="CodePostal" queryTableFieldId="8" dataDxfId="56" totalsRowDxfId="55"/>
    <tableColumn id="9" xr3:uid="{00000000-0010-0000-0000-000009000000}" uniqueName="9" name="Courriel" queryTableFieldId="9" dataDxfId="54" totalsRowDxfId="53"/>
    <tableColumn id="10" xr3:uid="{00000000-0010-0000-0000-00000A000000}" uniqueName="10" name="Entrée" queryTableFieldId="10" dataDxfId="52" totalsRowDxfId="51"/>
    <tableColumn id="11" xr3:uid="{00000000-0010-0000-0000-00000B000000}" uniqueName="11" name="Condition" totalsRowFunction="count" queryTableFieldId="11" dataDxfId="50" totalsRowDxfId="49"/>
    <tableColumn id="13" xr3:uid="{00000000-0010-0000-0000-00000D000000}" uniqueName="13" name="Sexe" queryTableFieldId="14" dataDxfId="48" totalsRowDxfId="47"/>
    <tableColumn id="15" xr3:uid="{00000000-0010-0000-0000-00000F000000}" uniqueName="15" name="Message" queryTableFieldId="16" dataDxfId="46" totalsRowDxfId="45"/>
    <tableColumn id="16" xr3:uid="{00000000-0010-0000-0000-000010000000}" uniqueName="16" name="Présent" queryTableFieldId="17" dataDxfId="44" totalsRowDxfId="4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au_Lions5" displayName="Tableau_Lions5" ref="B3:C39" totalsRowShown="0" headerRowDxfId="42" dataDxfId="41">
  <autoFilter ref="B3:C39" xr:uid="{00000000-0009-0000-0100-000004000000}"/>
  <tableColumns count="2">
    <tableColumn id="1" xr3:uid="{00000000-0010-0000-0100-000001000000}" name="CA" dataDxfId="40"/>
    <tableColumn id="2" xr3:uid="{00000000-0010-0000-0100-000002000000}" name="NomLion" dataDxfId="39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lionsclubs.org/fr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0"/>
  <dimension ref="A1:P37"/>
  <sheetViews>
    <sheetView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4" sqref="C4"/>
    </sheetView>
  </sheetViews>
  <sheetFormatPr baseColWidth="10" defaultColWidth="11.3984375" defaultRowHeight="11.65" x14ac:dyDescent="0.35"/>
  <cols>
    <col min="1" max="1" width="3" style="35" bestFit="1" customWidth="1"/>
    <col min="2" max="2" width="6.59765625" style="35" bestFit="1" customWidth="1"/>
    <col min="3" max="3" width="20.3984375" style="35" bestFit="1" customWidth="1"/>
    <col min="4" max="4" width="15.59765625" style="35" bestFit="1" customWidth="1"/>
    <col min="5" max="5" width="9.86328125" style="35" bestFit="1" customWidth="1"/>
    <col min="6" max="6" width="15.73046875" style="35" bestFit="1" customWidth="1"/>
    <col min="7" max="7" width="12.59765625" style="187" customWidth="1"/>
    <col min="8" max="8" width="11.1328125" style="186" bestFit="1" customWidth="1"/>
    <col min="9" max="9" width="18" style="35" customWidth="1"/>
    <col min="10" max="10" width="9.73046875" style="187" customWidth="1"/>
    <col min="11" max="11" width="21.265625" style="26" customWidth="1"/>
    <col min="12" max="12" width="8.3984375" style="187" bestFit="1" customWidth="1"/>
    <col min="13" max="13" width="10.59765625" style="187" customWidth="1"/>
    <col min="14" max="16384" width="11.3984375" style="35"/>
  </cols>
  <sheetData>
    <row r="1" spans="1:16" x14ac:dyDescent="0.35">
      <c r="B1" s="35" t="s">
        <v>12</v>
      </c>
      <c r="C1" s="35" t="s">
        <v>15</v>
      </c>
      <c r="D1" s="35" t="s">
        <v>16</v>
      </c>
      <c r="E1" s="35" t="s">
        <v>68</v>
      </c>
      <c r="F1" s="35" t="s">
        <v>13</v>
      </c>
      <c r="G1" s="187" t="s">
        <v>14</v>
      </c>
      <c r="H1" s="186" t="s">
        <v>3</v>
      </c>
      <c r="I1" s="35" t="s">
        <v>2</v>
      </c>
      <c r="J1" s="187" t="s">
        <v>37</v>
      </c>
      <c r="K1" s="26" t="s">
        <v>1</v>
      </c>
      <c r="L1" s="354" t="s">
        <v>39</v>
      </c>
      <c r="M1" s="354" t="s">
        <v>50</v>
      </c>
      <c r="N1" s="35" t="s">
        <v>78</v>
      </c>
      <c r="O1" s="35" t="s">
        <v>79</v>
      </c>
      <c r="P1" s="35" t="s">
        <v>80</v>
      </c>
    </row>
    <row r="2" spans="1:16" x14ac:dyDescent="0.35">
      <c r="A2" s="35">
        <f t="shared" ref="A2" si="0">A1+1</f>
        <v>1</v>
      </c>
      <c r="C2" s="35" t="s">
        <v>83</v>
      </c>
      <c r="K2" s="209"/>
      <c r="L2" s="316"/>
      <c r="N2" s="187"/>
    </row>
    <row r="3" spans="1:16" x14ac:dyDescent="0.35">
      <c r="A3" s="35">
        <f>A2+1</f>
        <v>2</v>
      </c>
      <c r="C3" s="35" t="s">
        <v>84</v>
      </c>
      <c r="L3" s="316"/>
      <c r="N3" s="187"/>
    </row>
    <row r="4" spans="1:16" x14ac:dyDescent="0.35">
      <c r="A4" s="35">
        <f t="shared" ref="A4:A34" si="1">A3+1</f>
        <v>3</v>
      </c>
      <c r="C4" s="35" t="s">
        <v>85</v>
      </c>
      <c r="D4" s="354"/>
      <c r="K4" s="209"/>
      <c r="L4" s="316"/>
      <c r="N4" s="187"/>
    </row>
    <row r="5" spans="1:16" x14ac:dyDescent="0.35">
      <c r="A5" s="35">
        <f t="shared" si="1"/>
        <v>4</v>
      </c>
      <c r="C5" s="35" t="s">
        <v>86</v>
      </c>
      <c r="D5" s="354"/>
      <c r="L5" s="316"/>
      <c r="N5" s="187"/>
    </row>
    <row r="6" spans="1:16" x14ac:dyDescent="0.35">
      <c r="A6" s="35">
        <f t="shared" si="1"/>
        <v>5</v>
      </c>
      <c r="C6" s="35" t="s">
        <v>87</v>
      </c>
      <c r="L6" s="316"/>
      <c r="N6" s="187"/>
    </row>
    <row r="7" spans="1:16" x14ac:dyDescent="0.35">
      <c r="A7" s="35">
        <f t="shared" si="1"/>
        <v>6</v>
      </c>
      <c r="C7" s="35" t="s">
        <v>88</v>
      </c>
      <c r="D7" s="354"/>
      <c r="L7" s="316"/>
      <c r="N7" s="187"/>
    </row>
    <row r="8" spans="1:16" x14ac:dyDescent="0.35">
      <c r="A8" s="35">
        <f t="shared" si="1"/>
        <v>7</v>
      </c>
      <c r="C8" s="35" t="s">
        <v>95</v>
      </c>
      <c r="L8" s="316"/>
      <c r="N8" s="187"/>
    </row>
    <row r="9" spans="1:16" x14ac:dyDescent="0.35">
      <c r="A9" s="35">
        <f t="shared" si="1"/>
        <v>8</v>
      </c>
      <c r="B9" s="215"/>
      <c r="C9" s="35" t="s">
        <v>96</v>
      </c>
      <c r="F9" s="215"/>
      <c r="H9" s="216"/>
      <c r="K9" s="209"/>
      <c r="L9" s="317"/>
      <c r="N9" s="187"/>
    </row>
    <row r="10" spans="1:16" x14ac:dyDescent="0.35">
      <c r="A10" s="35">
        <f t="shared" si="1"/>
        <v>9</v>
      </c>
      <c r="C10" s="35" t="s">
        <v>97</v>
      </c>
      <c r="K10" s="209"/>
      <c r="L10" s="316"/>
      <c r="N10" s="187"/>
    </row>
    <row r="11" spans="1:16" x14ac:dyDescent="0.35">
      <c r="A11" s="35">
        <f t="shared" si="1"/>
        <v>10</v>
      </c>
      <c r="C11" s="35" t="s">
        <v>98</v>
      </c>
      <c r="K11" s="209"/>
      <c r="L11" s="316"/>
      <c r="N11" s="187"/>
    </row>
    <row r="12" spans="1:16" x14ac:dyDescent="0.35">
      <c r="A12" s="35">
        <f t="shared" si="1"/>
        <v>11</v>
      </c>
      <c r="C12" s="35" t="s">
        <v>99</v>
      </c>
      <c r="L12" s="316"/>
      <c r="N12" s="187"/>
    </row>
    <row r="13" spans="1:16" x14ac:dyDescent="0.35">
      <c r="A13" s="35">
        <f t="shared" si="1"/>
        <v>12</v>
      </c>
      <c r="C13" s="35" t="s">
        <v>100</v>
      </c>
      <c r="L13" s="316"/>
      <c r="N13" s="187"/>
    </row>
    <row r="14" spans="1:16" x14ac:dyDescent="0.35">
      <c r="A14" s="35">
        <f t="shared" si="1"/>
        <v>13</v>
      </c>
      <c r="C14" s="35" t="s">
        <v>101</v>
      </c>
      <c r="I14" s="357"/>
      <c r="K14" s="209"/>
      <c r="L14" s="316"/>
      <c r="N14" s="187"/>
    </row>
    <row r="15" spans="1:16" x14ac:dyDescent="0.35">
      <c r="A15" s="35">
        <f t="shared" si="1"/>
        <v>14</v>
      </c>
      <c r="C15" s="35" t="s">
        <v>102</v>
      </c>
      <c r="D15" s="354"/>
      <c r="L15" s="316"/>
      <c r="N15" s="187"/>
    </row>
    <row r="16" spans="1:16" x14ac:dyDescent="0.35">
      <c r="A16" s="35">
        <f t="shared" si="1"/>
        <v>15</v>
      </c>
      <c r="C16" s="35" t="s">
        <v>103</v>
      </c>
      <c r="D16" s="354"/>
      <c r="K16" s="209"/>
      <c r="L16" s="316"/>
      <c r="N16" s="187"/>
    </row>
    <row r="17" spans="1:14" x14ac:dyDescent="0.35">
      <c r="A17" s="35">
        <f t="shared" si="1"/>
        <v>16</v>
      </c>
      <c r="C17" s="35" t="s">
        <v>104</v>
      </c>
      <c r="K17" s="209"/>
      <c r="L17" s="316"/>
      <c r="N17" s="187"/>
    </row>
    <row r="18" spans="1:14" x14ac:dyDescent="0.35">
      <c r="A18" s="35">
        <f t="shared" si="1"/>
        <v>17</v>
      </c>
      <c r="C18" s="35" t="s">
        <v>105</v>
      </c>
      <c r="D18" s="354"/>
      <c r="L18" s="316"/>
      <c r="N18" s="187"/>
    </row>
    <row r="19" spans="1:14" x14ac:dyDescent="0.35">
      <c r="A19" s="35">
        <f t="shared" si="1"/>
        <v>18</v>
      </c>
      <c r="C19" s="35" t="s">
        <v>106</v>
      </c>
      <c r="K19" s="209"/>
      <c r="L19" s="316"/>
      <c r="N19" s="187"/>
    </row>
    <row r="20" spans="1:14" x14ac:dyDescent="0.35">
      <c r="A20" s="35">
        <f t="shared" si="1"/>
        <v>19</v>
      </c>
      <c r="C20" s="35" t="s">
        <v>107</v>
      </c>
      <c r="I20" s="215"/>
      <c r="J20" s="217"/>
      <c r="K20" s="209"/>
      <c r="L20" s="316"/>
      <c r="N20" s="187"/>
    </row>
    <row r="21" spans="1:14" x14ac:dyDescent="0.35">
      <c r="A21" s="35">
        <f t="shared" si="1"/>
        <v>20</v>
      </c>
      <c r="C21" s="35" t="s">
        <v>108</v>
      </c>
      <c r="I21" s="356"/>
      <c r="L21" s="316"/>
      <c r="N21" s="187"/>
    </row>
    <row r="22" spans="1:14" x14ac:dyDescent="0.35">
      <c r="A22" s="35">
        <f t="shared" si="1"/>
        <v>21</v>
      </c>
      <c r="C22" s="35" t="s">
        <v>109</v>
      </c>
      <c r="L22" s="316"/>
      <c r="N22" s="187"/>
    </row>
    <row r="23" spans="1:14" x14ac:dyDescent="0.35">
      <c r="A23" s="35">
        <f t="shared" si="1"/>
        <v>22</v>
      </c>
      <c r="C23" s="35" t="s">
        <v>111</v>
      </c>
      <c r="L23" s="316"/>
      <c r="N23" s="187"/>
    </row>
    <row r="24" spans="1:14" x14ac:dyDescent="0.35">
      <c r="A24" s="35">
        <f t="shared" si="1"/>
        <v>23</v>
      </c>
      <c r="C24" s="35" t="s">
        <v>110</v>
      </c>
      <c r="L24" s="316"/>
      <c r="N24" s="187"/>
    </row>
    <row r="25" spans="1:14" x14ac:dyDescent="0.35">
      <c r="A25" s="35">
        <f t="shared" si="1"/>
        <v>24</v>
      </c>
      <c r="C25" s="35" t="s">
        <v>112</v>
      </c>
      <c r="D25" s="354"/>
      <c r="L25" s="316"/>
      <c r="N25" s="187"/>
    </row>
    <row r="26" spans="1:14" x14ac:dyDescent="0.35">
      <c r="A26" s="35">
        <f t="shared" si="1"/>
        <v>25</v>
      </c>
      <c r="C26" s="35" t="s">
        <v>113</v>
      </c>
      <c r="K26" s="209"/>
      <c r="L26" s="316"/>
      <c r="N26" s="187"/>
    </row>
    <row r="27" spans="1:14" x14ac:dyDescent="0.35">
      <c r="A27" s="35">
        <f t="shared" si="1"/>
        <v>26</v>
      </c>
      <c r="C27" s="35" t="s">
        <v>114</v>
      </c>
      <c r="D27" s="354"/>
      <c r="L27" s="316"/>
      <c r="N27" s="187"/>
    </row>
    <row r="28" spans="1:14" x14ac:dyDescent="0.35">
      <c r="A28" s="35">
        <f t="shared" si="1"/>
        <v>27</v>
      </c>
      <c r="C28" s="35" t="s">
        <v>115</v>
      </c>
      <c r="K28" s="209"/>
      <c r="L28" s="316"/>
      <c r="N28" s="187"/>
    </row>
    <row r="29" spans="1:14" x14ac:dyDescent="0.35">
      <c r="A29" s="35">
        <f t="shared" si="1"/>
        <v>28</v>
      </c>
      <c r="C29" s="35" t="s">
        <v>116</v>
      </c>
      <c r="K29" s="209"/>
      <c r="L29" s="316"/>
      <c r="N29" s="187"/>
    </row>
    <row r="30" spans="1:14" x14ac:dyDescent="0.35">
      <c r="A30" s="35">
        <f t="shared" si="1"/>
        <v>29</v>
      </c>
      <c r="C30" s="35" t="s">
        <v>117</v>
      </c>
      <c r="L30" s="316"/>
      <c r="N30" s="187"/>
    </row>
    <row r="31" spans="1:14" x14ac:dyDescent="0.35">
      <c r="A31" s="35">
        <f t="shared" si="1"/>
        <v>30</v>
      </c>
      <c r="C31" s="35" t="s">
        <v>118</v>
      </c>
      <c r="K31" s="209"/>
      <c r="L31" s="316"/>
      <c r="N31" s="187"/>
    </row>
    <row r="32" spans="1:14" x14ac:dyDescent="0.35">
      <c r="A32" s="35">
        <f t="shared" si="1"/>
        <v>31</v>
      </c>
      <c r="C32" s="35" t="s">
        <v>119</v>
      </c>
      <c r="L32" s="316"/>
      <c r="N32" s="187"/>
    </row>
    <row r="33" spans="1:16" x14ac:dyDescent="0.35">
      <c r="A33" s="35">
        <f t="shared" si="1"/>
        <v>32</v>
      </c>
      <c r="C33" s="35" t="s">
        <v>120</v>
      </c>
      <c r="L33" s="316"/>
      <c r="N33" s="187"/>
    </row>
    <row r="34" spans="1:16" x14ac:dyDescent="0.35">
      <c r="A34" s="35">
        <f t="shared" si="1"/>
        <v>33</v>
      </c>
      <c r="C34" s="35" t="s">
        <v>122</v>
      </c>
      <c r="D34" s="354"/>
      <c r="L34" s="316"/>
      <c r="N34" s="187"/>
    </row>
    <row r="35" spans="1:16" x14ac:dyDescent="0.35">
      <c r="A35" s="35">
        <f>A33+1</f>
        <v>33</v>
      </c>
      <c r="C35" s="35" t="s">
        <v>121</v>
      </c>
      <c r="L35" s="316"/>
      <c r="N35" s="187"/>
    </row>
    <row r="36" spans="1:16" s="26" customFormat="1" x14ac:dyDescent="0.35">
      <c r="A36" s="35"/>
      <c r="B36" s="187">
        <f>SUBTOTAL(103,Tableau_Lions7[CA])</f>
        <v>0</v>
      </c>
      <c r="C36" s="187">
        <f>SUBTOTAL(103,Tableau_Lions7[Nom du membre])</f>
        <v>34</v>
      </c>
      <c r="D36" s="35"/>
      <c r="E36" s="35"/>
      <c r="F36" s="35"/>
      <c r="G36" s="187"/>
      <c r="H36" s="186"/>
      <c r="I36" s="35"/>
      <c r="J36" s="187"/>
      <c r="L36" s="187"/>
      <c r="M36" s="187">
        <f>SUBTOTAL(103,Tableau_Lions7[Condition])</f>
        <v>0</v>
      </c>
      <c r="N36" s="187"/>
      <c r="O36" s="187"/>
      <c r="P36" s="187"/>
    </row>
    <row r="37" spans="1:16" s="26" customFormat="1" ht="14.85" customHeight="1" x14ac:dyDescent="0.3">
      <c r="G37" s="186"/>
      <c r="H37" s="186"/>
      <c r="J37" s="186"/>
      <c r="L37" s="186"/>
      <c r="M37" s="186"/>
    </row>
  </sheetData>
  <dataValidations count="1">
    <dataValidation type="list" errorStyle="information" allowBlank="1" showInputMessage="1" showErrorMessage="1" errorTitle="Arrêt" error="Ce champ doit faire partie de la liste dans la feuille TÉLÉPHONISTE de C2 à C33" promptTitle="Faire :" prompt="Sélectionnez un des éléments de la liste" sqref="C6:C35 C2:C4" xr:uid="{00000000-0002-0000-0000-000000000000}">
      <formula1>$C$1:$C$35</formula1>
    </dataValidation>
  </dataValidations>
  <printOptions horizontalCentered="1"/>
  <pageMargins left="0.51181102362204722" right="0.39370078740157483" top="1.4960629921259843" bottom="0.51181102362204722" header="0.51181102362204722" footer="0.39370078740157483"/>
  <pageSetup paperSize="119" scale="90" orientation="landscape" r:id="rId1"/>
  <headerFooter>
    <oddHeader xml:space="preserve">&amp;CClub Lions de Sept-Îles 2020-2021
</oddHeader>
    <oddFooter>&amp;LMise à jour : &amp;D&amp;RPage &amp;P</oddFooter>
  </headerFooter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6"/>
  <dimension ref="A1:CH58"/>
  <sheetViews>
    <sheetView tabSelected="1" zoomScale="115" zoomScaleNormal="115" zoomScalePageLayoutView="11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3" sqref="B3"/>
    </sheetView>
  </sheetViews>
  <sheetFormatPr baseColWidth="10" defaultColWidth="3.59765625" defaultRowHeight="15.75" customHeight="1" x14ac:dyDescent="0.35"/>
  <cols>
    <col min="1" max="2" width="5.3984375" customWidth="1"/>
    <col min="3" max="3" width="22" customWidth="1"/>
    <col min="4" max="4" width="5.3984375" bestFit="1" customWidth="1"/>
    <col min="5" max="5" width="5.59765625" customWidth="1"/>
    <col min="6" max="6" width="4.59765625" style="4" customWidth="1"/>
    <col min="7" max="7" width="5.59765625" style="4" customWidth="1"/>
    <col min="8" max="8" width="6.265625" style="4" customWidth="1"/>
    <col min="9" max="9" width="4.59765625" style="4" customWidth="1"/>
    <col min="10" max="10" width="4.59765625" customWidth="1"/>
    <col min="11" max="11" width="5.59765625" customWidth="1"/>
    <col min="12" max="12" width="4.59765625" style="4" customWidth="1"/>
    <col min="13" max="13" width="4" customWidth="1"/>
    <col min="14" max="14" width="5.59765625" customWidth="1"/>
    <col min="15" max="15" width="6.3984375" customWidth="1"/>
    <col min="16" max="16" width="4.59765625" customWidth="1"/>
    <col min="17" max="17" width="4.265625" style="4" customWidth="1"/>
    <col min="18" max="18" width="4.59765625" customWidth="1"/>
    <col min="19" max="19" width="5.73046875" customWidth="1"/>
    <col min="20" max="21" width="5.59765625" customWidth="1"/>
    <col min="22" max="22" width="4.59765625" customWidth="1"/>
    <col min="23" max="23" width="4.3984375" customWidth="1"/>
    <col min="24" max="24" width="5" customWidth="1"/>
    <col min="25" max="25" width="4.3984375" customWidth="1"/>
    <col min="26" max="26" width="5.3984375" customWidth="1"/>
    <col min="27" max="27" width="4.3984375" customWidth="1"/>
    <col min="28" max="28" width="5.3984375" customWidth="1"/>
    <col min="29" max="29" width="4.59765625" customWidth="1"/>
    <col min="30" max="30" width="6.3984375" customWidth="1"/>
    <col min="31" max="33" width="4.59765625" customWidth="1"/>
    <col min="34" max="34" width="4.3984375" customWidth="1"/>
    <col min="35" max="35" width="4.59765625" customWidth="1"/>
    <col min="36" max="36" width="5.3984375" customWidth="1"/>
    <col min="37" max="39" width="4.3984375" customWidth="1"/>
    <col min="40" max="40" width="4.59765625" customWidth="1"/>
    <col min="41" max="43" width="4.3984375" customWidth="1"/>
    <col min="44" max="44" width="5.1328125" customWidth="1"/>
    <col min="45" max="45" width="4.59765625" customWidth="1"/>
    <col min="46" max="46" width="3.86328125" customWidth="1"/>
    <col min="47" max="47" width="5.3984375" customWidth="1"/>
    <col min="48" max="48" width="3.59765625" customWidth="1"/>
    <col min="49" max="49" width="4.59765625" customWidth="1"/>
    <col min="50" max="50" width="4.3984375" customWidth="1"/>
    <col min="51" max="51" width="5.59765625" customWidth="1"/>
    <col min="52" max="54" width="4.3984375" customWidth="1"/>
    <col min="55" max="55" width="4.59765625" customWidth="1"/>
    <col min="56" max="56" width="4.3984375" customWidth="1"/>
    <col min="57" max="58" width="5.59765625" customWidth="1"/>
    <col min="59" max="59" width="5.3984375" customWidth="1"/>
    <col min="60" max="60" width="4.59765625" customWidth="1"/>
    <col min="61" max="61" width="4.86328125" customWidth="1"/>
    <col min="62" max="62" width="6.3984375" customWidth="1"/>
    <col min="63" max="65" width="4.59765625" customWidth="1"/>
    <col min="66" max="66" width="6.1328125" customWidth="1"/>
    <col min="67" max="68" width="6.86328125" customWidth="1"/>
    <col min="69" max="69" width="6.265625" customWidth="1"/>
    <col min="70" max="70" width="7.3984375" customWidth="1"/>
    <col min="71" max="72" width="4.59765625" customWidth="1"/>
    <col min="73" max="73" width="5.3984375" customWidth="1"/>
    <col min="74" max="74" width="4.3984375" customWidth="1"/>
    <col min="75" max="75" width="5.59765625" customWidth="1"/>
    <col min="76" max="76" width="6.59765625" customWidth="1"/>
    <col min="77" max="77" width="4.3984375" customWidth="1"/>
    <col min="78" max="79" width="5.3984375" customWidth="1"/>
    <col min="80" max="80" width="5.59765625" customWidth="1"/>
    <col min="81" max="81" width="6.59765625" style="138" customWidth="1"/>
    <col min="82" max="82" width="2.3984375" style="26" hidden="1" customWidth="1"/>
    <col min="83" max="83" width="5.59765625" style="197" customWidth="1"/>
    <col min="84" max="84" width="8.3984375" style="97" bestFit="1" customWidth="1"/>
    <col min="85" max="85" width="3.59765625" customWidth="1"/>
    <col min="88" max="88" width="5.59765625" customWidth="1"/>
  </cols>
  <sheetData>
    <row r="1" spans="1:86" ht="60" customHeight="1" thickBot="1" x14ac:dyDescent="0.4">
      <c r="A1" s="529" t="str">
        <f>"Présences rencontres LIONS"</f>
        <v>Présences rencontres LIONS</v>
      </c>
      <c r="B1" s="530"/>
      <c r="C1" s="531"/>
      <c r="D1" s="415" t="s">
        <v>130</v>
      </c>
      <c r="E1" s="416" t="s">
        <v>81</v>
      </c>
      <c r="F1" s="417"/>
      <c r="G1" s="418" t="s">
        <v>25</v>
      </c>
      <c r="H1" s="419" t="s">
        <v>129</v>
      </c>
      <c r="I1" s="420" t="s">
        <v>3</v>
      </c>
      <c r="J1" s="417"/>
      <c r="K1" s="421" t="s">
        <v>26</v>
      </c>
      <c r="L1" s="422" t="s">
        <v>3</v>
      </c>
      <c r="M1" s="423" t="s">
        <v>28</v>
      </c>
      <c r="N1" s="416" t="s">
        <v>124</v>
      </c>
      <c r="O1" s="417"/>
      <c r="P1" s="424" t="s">
        <v>27</v>
      </c>
      <c r="Q1" s="425" t="s">
        <v>51</v>
      </c>
      <c r="R1" s="426" t="s">
        <v>29</v>
      </c>
      <c r="S1" s="427" t="s">
        <v>125</v>
      </c>
      <c r="T1" s="428"/>
      <c r="U1" s="429" t="s">
        <v>71</v>
      </c>
      <c r="V1" s="430" t="s">
        <v>41</v>
      </c>
      <c r="W1" s="431" t="s">
        <v>29</v>
      </c>
      <c r="X1" s="429" t="s">
        <v>125</v>
      </c>
      <c r="Y1" s="430" t="s">
        <v>41</v>
      </c>
      <c r="Z1" s="432" t="s">
        <v>40</v>
      </c>
      <c r="AA1" s="430" t="s">
        <v>41</v>
      </c>
      <c r="AB1" s="431" t="s">
        <v>43</v>
      </c>
      <c r="AC1" s="425" t="s">
        <v>72</v>
      </c>
      <c r="AD1" s="433" t="s">
        <v>30</v>
      </c>
      <c r="AE1" s="434" t="s">
        <v>36</v>
      </c>
      <c r="AF1" s="417"/>
      <c r="AG1" s="435" t="s">
        <v>42</v>
      </c>
      <c r="AH1" s="436" t="s">
        <v>38</v>
      </c>
      <c r="AI1" s="437" t="s">
        <v>73</v>
      </c>
      <c r="AJ1" s="438" t="s">
        <v>34</v>
      </c>
      <c r="AK1" s="436" t="s">
        <v>38</v>
      </c>
      <c r="AL1" s="428"/>
      <c r="AM1" s="435" t="s">
        <v>31</v>
      </c>
      <c r="AN1" s="437" t="s">
        <v>91</v>
      </c>
      <c r="AO1" s="439" t="s">
        <v>126</v>
      </c>
      <c r="AP1" s="440" t="s">
        <v>53</v>
      </c>
      <c r="AQ1" s="436" t="s">
        <v>38</v>
      </c>
      <c r="AR1" s="417"/>
      <c r="AS1" s="441" t="s">
        <v>54</v>
      </c>
      <c r="AT1" s="442" t="s">
        <v>38</v>
      </c>
      <c r="AU1" s="443" t="s">
        <v>17</v>
      </c>
      <c r="AV1" s="444" t="s">
        <v>38</v>
      </c>
      <c r="AW1" s="421" t="s">
        <v>77</v>
      </c>
      <c r="AX1" s="426" t="s">
        <v>32</v>
      </c>
      <c r="AY1" s="417"/>
      <c r="AZ1" s="421" t="s">
        <v>90</v>
      </c>
      <c r="BA1" s="421" t="s">
        <v>92</v>
      </c>
      <c r="BB1" s="442" t="s">
        <v>46</v>
      </c>
      <c r="BC1" s="417"/>
      <c r="BD1" s="421" t="s">
        <v>93</v>
      </c>
      <c r="BE1" s="421" t="s">
        <v>94</v>
      </c>
      <c r="BF1" s="445" t="s">
        <v>55</v>
      </c>
      <c r="BG1" s="446" t="s">
        <v>74</v>
      </c>
      <c r="BH1" s="476" t="s">
        <v>75</v>
      </c>
      <c r="BI1" s="428"/>
      <c r="BJ1" s="447" t="s">
        <v>58</v>
      </c>
      <c r="BK1" s="442" t="s">
        <v>38</v>
      </c>
      <c r="BL1" s="448" t="s">
        <v>35</v>
      </c>
      <c r="BM1" s="426" t="s">
        <v>76</v>
      </c>
      <c r="BN1" s="505" t="str">
        <f>"C.O. Congrès " &amp; B3</f>
        <v>C.O. Congrès 2026</v>
      </c>
      <c r="BO1" s="506"/>
      <c r="BP1" s="506"/>
      <c r="BQ1" s="506"/>
      <c r="BR1" s="507"/>
      <c r="BS1" s="447" t="s">
        <v>59</v>
      </c>
      <c r="BT1" s="442" t="s">
        <v>38</v>
      </c>
      <c r="BU1" s="447" t="s">
        <v>60</v>
      </c>
      <c r="BV1" s="477" t="s">
        <v>127</v>
      </c>
      <c r="BW1" s="428"/>
      <c r="BX1" s="443" t="s">
        <v>44</v>
      </c>
      <c r="BY1" s="449" t="s">
        <v>38</v>
      </c>
      <c r="BZ1" s="450" t="s">
        <v>69</v>
      </c>
      <c r="CA1" s="426" t="s">
        <v>128</v>
      </c>
      <c r="CB1" s="417"/>
      <c r="CC1" s="186"/>
      <c r="CE1" s="451"/>
      <c r="CF1" s="4"/>
    </row>
    <row r="2" spans="1:86" s="26" customFormat="1" ht="29.25" customHeight="1" x14ac:dyDescent="0.3">
      <c r="A2" s="536" t="s">
        <v>89</v>
      </c>
      <c r="B2" s="537"/>
      <c r="C2" s="358"/>
      <c r="D2" s="479"/>
      <c r="E2" s="478"/>
      <c r="F2" s="126"/>
      <c r="G2" s="485"/>
      <c r="H2" s="515" t="s">
        <v>33</v>
      </c>
      <c r="I2" s="532"/>
      <c r="J2" s="126"/>
      <c r="K2" s="514" t="s">
        <v>33</v>
      </c>
      <c r="L2" s="518"/>
      <c r="M2" s="478"/>
      <c r="N2" s="479"/>
      <c r="O2" s="127"/>
      <c r="P2" s="480"/>
      <c r="Q2" s="481"/>
      <c r="R2" s="482"/>
      <c r="S2" s="483"/>
      <c r="T2" s="127"/>
      <c r="U2" s="514" t="s">
        <v>33</v>
      </c>
      <c r="V2" s="515"/>
      <c r="W2" s="484"/>
      <c r="X2" s="514" t="s">
        <v>33</v>
      </c>
      <c r="Y2" s="515"/>
      <c r="Z2" s="514" t="s">
        <v>33</v>
      </c>
      <c r="AA2" s="515"/>
      <c r="AB2" s="484"/>
      <c r="AC2" s="485"/>
      <c r="AD2" s="486"/>
      <c r="AE2" s="487"/>
      <c r="AF2" s="126"/>
      <c r="AG2" s="514" t="s">
        <v>33</v>
      </c>
      <c r="AH2" s="518"/>
      <c r="AI2" s="488"/>
      <c r="AJ2" s="514" t="s">
        <v>33</v>
      </c>
      <c r="AK2" s="518"/>
      <c r="AL2" s="127"/>
      <c r="AM2" s="489"/>
      <c r="AN2" s="488"/>
      <c r="AO2" s="479"/>
      <c r="AP2" s="514" t="s">
        <v>33</v>
      </c>
      <c r="AQ2" s="518"/>
      <c r="AR2" s="127"/>
      <c r="AS2" s="514" t="s">
        <v>33</v>
      </c>
      <c r="AT2" s="515"/>
      <c r="AU2" s="514" t="s">
        <v>33</v>
      </c>
      <c r="AV2" s="515"/>
      <c r="AW2" s="490"/>
      <c r="AX2" s="491"/>
      <c r="AY2" s="126"/>
      <c r="AZ2" s="481"/>
      <c r="BA2" s="492"/>
      <c r="BB2" s="493"/>
      <c r="BC2" s="126"/>
      <c r="BD2" s="480"/>
      <c r="BE2" s="494"/>
      <c r="BF2" s="495"/>
      <c r="BG2" s="525"/>
      <c r="BH2" s="526"/>
      <c r="BI2" s="126"/>
      <c r="BJ2" s="514" t="s">
        <v>33</v>
      </c>
      <c r="BK2" s="515"/>
      <c r="BL2" s="496"/>
      <c r="BM2" s="496"/>
      <c r="BN2" s="497" t="s">
        <v>61</v>
      </c>
      <c r="BO2" s="498" t="s">
        <v>62</v>
      </c>
      <c r="BP2" s="498" t="s">
        <v>63</v>
      </c>
      <c r="BQ2" s="499" t="s">
        <v>64</v>
      </c>
      <c r="BR2" s="500" t="s">
        <v>65</v>
      </c>
      <c r="BS2" s="527" t="s">
        <v>66</v>
      </c>
      <c r="BT2" s="528"/>
      <c r="BU2" s="480"/>
      <c r="BV2" s="488"/>
      <c r="BW2" s="127"/>
      <c r="BX2" s="514" t="s">
        <v>33</v>
      </c>
      <c r="BY2" s="515"/>
      <c r="BZ2" s="480"/>
      <c r="CA2" s="501"/>
      <c r="CB2" s="126"/>
      <c r="CC2" s="138"/>
      <c r="CE2" s="32"/>
      <c r="CF2" s="138"/>
    </row>
    <row r="3" spans="1:86" s="26" customFormat="1" ht="13.35" customHeight="1" thickBot="1" x14ac:dyDescent="0.35">
      <c r="A3" s="359">
        <v>2025</v>
      </c>
      <c r="B3" s="360">
        <f>A3+1</f>
        <v>2026</v>
      </c>
      <c r="C3" s="278" t="s">
        <v>123</v>
      </c>
      <c r="D3" s="261"/>
      <c r="E3" s="162"/>
      <c r="F3" s="126"/>
      <c r="G3" s="185"/>
      <c r="H3" s="533"/>
      <c r="I3" s="534"/>
      <c r="J3" s="126"/>
      <c r="K3" s="535"/>
      <c r="L3" s="534"/>
      <c r="M3" s="162"/>
      <c r="N3" s="185"/>
      <c r="O3" s="127"/>
      <c r="P3" s="107"/>
      <c r="Q3" s="185"/>
      <c r="R3" s="31"/>
      <c r="S3" s="204"/>
      <c r="T3" s="127"/>
      <c r="U3" s="508"/>
      <c r="V3" s="510"/>
      <c r="W3" s="177"/>
      <c r="X3" s="508"/>
      <c r="Y3" s="510"/>
      <c r="Z3" s="516"/>
      <c r="AA3" s="517"/>
      <c r="AB3" s="177"/>
      <c r="AC3" s="185"/>
      <c r="AD3" s="36"/>
      <c r="AE3" s="177"/>
      <c r="AF3" s="126"/>
      <c r="AG3" s="519"/>
      <c r="AH3" s="520"/>
      <c r="AI3" s="108"/>
      <c r="AJ3" s="522"/>
      <c r="AK3" s="524"/>
      <c r="AL3" s="127"/>
      <c r="AM3" s="148"/>
      <c r="AN3" s="108"/>
      <c r="AO3" s="204"/>
      <c r="AP3" s="519"/>
      <c r="AQ3" s="520"/>
      <c r="AR3" s="127"/>
      <c r="AS3" s="394"/>
      <c r="AT3" s="261"/>
      <c r="AU3" s="522"/>
      <c r="AV3" s="523"/>
      <c r="AW3" s="107"/>
      <c r="AX3" s="31"/>
      <c r="AY3" s="126"/>
      <c r="AZ3" s="185"/>
      <c r="BA3" s="241"/>
      <c r="BB3" s="31"/>
      <c r="BC3" s="126"/>
      <c r="BD3" s="107"/>
      <c r="BE3" s="117"/>
      <c r="BF3" s="128"/>
      <c r="BG3" s="519"/>
      <c r="BH3" s="520"/>
      <c r="BI3" s="126"/>
      <c r="BJ3" s="519"/>
      <c r="BK3" s="520"/>
      <c r="BL3" s="177"/>
      <c r="BM3" s="185"/>
      <c r="BN3" s="508"/>
      <c r="BO3" s="509"/>
      <c r="BP3" s="509"/>
      <c r="BQ3" s="509"/>
      <c r="BR3" s="510"/>
      <c r="BS3" s="519"/>
      <c r="BT3" s="520"/>
      <c r="BU3" s="177"/>
      <c r="BV3" s="261"/>
      <c r="BW3" s="127"/>
      <c r="BX3" s="519"/>
      <c r="BY3" s="521"/>
      <c r="BZ3" s="177"/>
      <c r="CA3" s="177"/>
      <c r="CB3" s="127"/>
      <c r="CC3" s="138"/>
      <c r="CE3" s="197"/>
      <c r="CF3" s="138"/>
    </row>
    <row r="4" spans="1:86" s="69" customFormat="1" ht="55.9" thickBot="1" x14ac:dyDescent="0.4">
      <c r="A4" s="34"/>
      <c r="B4" s="68"/>
      <c r="C4" s="279"/>
      <c r="D4" s="276" t="s">
        <v>47</v>
      </c>
      <c r="E4" s="38" t="str">
        <f>A3&amp;"-06-18"</f>
        <v>2025-06-18</v>
      </c>
      <c r="F4" s="66" t="str">
        <f>TEXT(E4,"mmmm") &amp; " " &amp; YEAR(E4)</f>
        <v>juin 2025</v>
      </c>
      <c r="G4" s="322" t="str">
        <f>A3&amp;"-08-17"</f>
        <v>2025-08-17</v>
      </c>
      <c r="H4" s="38">
        <f>G4+7</f>
        <v>45893</v>
      </c>
      <c r="I4" s="311">
        <f>H4</f>
        <v>45893</v>
      </c>
      <c r="J4" s="206" t="str">
        <f>TEXT(G4,"mmmm") &amp; " " &amp; YEAR(G4)</f>
        <v>août 2025</v>
      </c>
      <c r="K4" s="38">
        <f>H4+14</f>
        <v>45907</v>
      </c>
      <c r="L4" s="311">
        <f>K4</f>
        <v>45907</v>
      </c>
      <c r="M4" s="38">
        <f>K4+14</f>
        <v>45921</v>
      </c>
      <c r="N4" s="38">
        <f>M4+4</f>
        <v>45925</v>
      </c>
      <c r="O4" s="66" t="str">
        <f>TEXT(K4,"mmmm") &amp; " " &amp; YEAR(K4)</f>
        <v>septembre 2025</v>
      </c>
      <c r="P4" s="38">
        <f>M4+14</f>
        <v>45935</v>
      </c>
      <c r="Q4" s="38">
        <f>P4+14</f>
        <v>45949</v>
      </c>
      <c r="R4" s="39">
        <f>Q4</f>
        <v>45949</v>
      </c>
      <c r="S4" s="205">
        <f>Q4+4</f>
        <v>45953</v>
      </c>
      <c r="T4" s="206" t="str">
        <f>TEXT(S4,"mmmm") &amp; " " &amp; YEAR(S4)</f>
        <v>octobre 2025</v>
      </c>
      <c r="U4" s="37">
        <f>Q4+14</f>
        <v>45963</v>
      </c>
      <c r="V4" s="404"/>
      <c r="W4" s="39">
        <f>U4+7</f>
        <v>45970</v>
      </c>
      <c r="X4" s="37">
        <f>U4+14</f>
        <v>45977</v>
      </c>
      <c r="Y4" s="404"/>
      <c r="Z4" s="109">
        <f>X4+4</f>
        <v>45981</v>
      </c>
      <c r="AA4" s="67"/>
      <c r="AB4" s="39"/>
      <c r="AC4" s="240">
        <f>W4+14</f>
        <v>45984</v>
      </c>
      <c r="AD4" s="137" t="s">
        <v>70</v>
      </c>
      <c r="AE4" s="38">
        <f>AC4+6</f>
        <v>45990</v>
      </c>
      <c r="AF4" s="340" t="str">
        <f>TEXT(AE4,"mmmm") &amp; " " &amp; YEAR(AE4)</f>
        <v>novembre 2025</v>
      </c>
      <c r="AG4" s="136">
        <f>AC4+14</f>
        <v>45998</v>
      </c>
      <c r="AH4" s="67"/>
      <c r="AI4" s="380">
        <f>AH4</f>
        <v>0</v>
      </c>
      <c r="AJ4" s="136">
        <f>AG4+14</f>
        <v>46012</v>
      </c>
      <c r="AK4" s="181"/>
      <c r="AL4" s="340" t="str">
        <f>TEXT(AK4,"mmmm") &amp; " " &amp; YEAR(AK4)</f>
        <v>janvier 1900</v>
      </c>
      <c r="AM4" s="136">
        <f>AJ4+21</f>
        <v>46033</v>
      </c>
      <c r="AN4" s="122">
        <f>AM4</f>
        <v>46033</v>
      </c>
      <c r="AO4" s="249">
        <f>AM4+4</f>
        <v>46037</v>
      </c>
      <c r="AP4" s="248">
        <f>AM4+14</f>
        <v>46047</v>
      </c>
      <c r="AQ4" s="404"/>
      <c r="AR4" s="340" t="str">
        <f>TEXT(AP4,"mmmm") &amp; " " &amp; YEAR(AP4)</f>
        <v>janvier 2026</v>
      </c>
      <c r="AS4" s="136">
        <f>AP4+14</f>
        <v>46061</v>
      </c>
      <c r="AT4" s="181"/>
      <c r="AU4" s="37">
        <f>AS4+11</f>
        <v>46072</v>
      </c>
      <c r="AV4" s="404"/>
      <c r="AW4" s="38">
        <f>AS4+14</f>
        <v>46075</v>
      </c>
      <c r="AX4" s="39">
        <f>AW4</f>
        <v>46075</v>
      </c>
      <c r="AY4" s="340" t="str">
        <f>TEXT(AW4,"mmmm") &amp; " " &amp; YEAR(AW4)</f>
        <v>février 2026</v>
      </c>
      <c r="AZ4" s="38">
        <f>AW4+14</f>
        <v>46089</v>
      </c>
      <c r="BA4" s="38">
        <f>AZ4+14</f>
        <v>46103</v>
      </c>
      <c r="BB4" s="38">
        <f>BA4+2</f>
        <v>46105</v>
      </c>
      <c r="BC4" s="340" t="str">
        <f>TEXT(BA4,"mmmm") &amp; " " &amp; YEAR(BA4)</f>
        <v>mars 2026</v>
      </c>
      <c r="BD4" s="38">
        <f>BA4+14</f>
        <v>46117</v>
      </c>
      <c r="BE4" s="38">
        <f>BD4</f>
        <v>46117</v>
      </c>
      <c r="BF4" s="37">
        <f>BD4+7</f>
        <v>46124</v>
      </c>
      <c r="BG4" s="38">
        <f>BD4+14</f>
        <v>46131</v>
      </c>
      <c r="BH4" s="248">
        <f>BG4+1</f>
        <v>46132</v>
      </c>
      <c r="BI4" s="340" t="str">
        <f>TEXT(BG4,"mmmm") &amp; " " &amp; YEAR(BG4)</f>
        <v>avril 2026</v>
      </c>
      <c r="BJ4" s="38">
        <f>BG4+7</f>
        <v>46138</v>
      </c>
      <c r="BK4" s="404"/>
      <c r="BL4" s="38">
        <f>BJ4+7</f>
        <v>46145</v>
      </c>
      <c r="BM4" s="38">
        <f>BL4+8</f>
        <v>46153</v>
      </c>
      <c r="BN4" s="511">
        <f>BM4+3</f>
        <v>46156</v>
      </c>
      <c r="BO4" s="512"/>
      <c r="BP4" s="513">
        <f>BN4+1</f>
        <v>46157</v>
      </c>
      <c r="BQ4" s="512"/>
      <c r="BR4" s="286">
        <f>BN4+2</f>
        <v>46158</v>
      </c>
      <c r="BS4" s="136">
        <f>BL4+21</f>
        <v>46166</v>
      </c>
      <c r="BT4" s="181"/>
      <c r="BU4" s="38">
        <f>BS4+14</f>
        <v>46180</v>
      </c>
      <c r="BV4" s="39">
        <f>BU4</f>
        <v>46180</v>
      </c>
      <c r="BW4" s="66" t="str">
        <f>TEXT(BU4,"mmmm") &amp; " " &amp; YEAR(BV4)</f>
        <v>juin 2026</v>
      </c>
      <c r="BX4" s="37">
        <f>BV4+7</f>
        <v>46187</v>
      </c>
      <c r="BY4" s="404"/>
      <c r="BZ4" s="38">
        <f>BX4+4</f>
        <v>46191</v>
      </c>
      <c r="CA4" s="38">
        <f>BX4+7</f>
        <v>46194</v>
      </c>
      <c r="CB4" s="66" t="str">
        <f>TEXT(CA4,"mmmm") &amp; " " &amp; YEAR(CA4)</f>
        <v>juin 2026</v>
      </c>
      <c r="CC4" s="200" t="s">
        <v>67</v>
      </c>
      <c r="CD4" s="135"/>
      <c r="CE4" s="198" t="s">
        <v>57</v>
      </c>
      <c r="CF4" s="40" t="str">
        <f>"Plus grands que "&amp;($CH$5*100)&amp;"% pour 100%"</f>
        <v>Plus grands que 30% pour 100%</v>
      </c>
    </row>
    <row r="5" spans="1:86" ht="13.15" thickBot="1" x14ac:dyDescent="0.4">
      <c r="A5" s="280" t="s">
        <v>18</v>
      </c>
      <c r="B5" s="15" t="s">
        <v>11</v>
      </c>
      <c r="C5" s="281" t="s">
        <v>4</v>
      </c>
      <c r="D5" s="277"/>
      <c r="E5" s="323">
        <f>E47</f>
        <v>0</v>
      </c>
      <c r="F5" s="167">
        <f>SUM(E5:E5)</f>
        <v>0</v>
      </c>
      <c r="G5" s="323">
        <f>G47</f>
        <v>0</v>
      </c>
      <c r="H5" s="164">
        <f>H47</f>
        <v>0</v>
      </c>
      <c r="I5" s="166"/>
      <c r="J5" s="324">
        <f>SUM(G5:I5)</f>
        <v>0</v>
      </c>
      <c r="K5" s="163">
        <f>K47</f>
        <v>0</v>
      </c>
      <c r="L5" s="165"/>
      <c r="M5" s="163">
        <f>M47</f>
        <v>0</v>
      </c>
      <c r="N5" s="163">
        <f>N47</f>
        <v>0</v>
      </c>
      <c r="O5" s="167">
        <f t="shared" ref="O5:O37" si="0">SUM(K5:N5)</f>
        <v>0</v>
      </c>
      <c r="P5" s="163">
        <f>P47</f>
        <v>0</v>
      </c>
      <c r="Q5" s="163">
        <f>Q47</f>
        <v>0</v>
      </c>
      <c r="R5" s="163">
        <f t="shared" ref="R5" si="1">R47</f>
        <v>0</v>
      </c>
      <c r="S5" s="163">
        <f>S47</f>
        <v>0</v>
      </c>
      <c r="T5" s="167">
        <f t="shared" ref="T5:T40" si="2">SUM(P5:S5)</f>
        <v>0</v>
      </c>
      <c r="U5" s="164">
        <f>U47</f>
        <v>0</v>
      </c>
      <c r="V5" s="166"/>
      <c r="W5" s="164">
        <f t="shared" ref="W5" si="3">W47</f>
        <v>0</v>
      </c>
      <c r="X5" s="164">
        <f>X47</f>
        <v>0</v>
      </c>
      <c r="Y5" s="166"/>
      <c r="Z5" s="164">
        <f>Z47</f>
        <v>0</v>
      </c>
      <c r="AA5" s="164"/>
      <c r="AB5" s="164">
        <f t="shared" ref="AB5:AE5" si="4">AB47</f>
        <v>0</v>
      </c>
      <c r="AC5" s="164">
        <f t="shared" si="4"/>
        <v>0</v>
      </c>
      <c r="AD5" s="164">
        <f t="shared" si="4"/>
        <v>0</v>
      </c>
      <c r="AE5" s="164">
        <f t="shared" si="4"/>
        <v>0</v>
      </c>
      <c r="AF5" s="167">
        <f t="shared" ref="AF5:AF39" si="5">SUM(U5:AE5)</f>
        <v>0</v>
      </c>
      <c r="AG5" s="339">
        <f t="shared" ref="AG5:AK5" si="6">AG47</f>
        <v>0</v>
      </c>
      <c r="AH5" s="382">
        <f t="shared" si="6"/>
        <v>0</v>
      </c>
      <c r="AI5" s="163">
        <f t="shared" si="6"/>
        <v>0</v>
      </c>
      <c r="AJ5" s="163">
        <f t="shared" si="6"/>
        <v>0</v>
      </c>
      <c r="AK5" s="163">
        <f t="shared" si="6"/>
        <v>0</v>
      </c>
      <c r="AL5" s="167">
        <f t="shared" ref="AL5:AL39" si="7">SUM(AG5:AK5)</f>
        <v>0</v>
      </c>
      <c r="AM5" s="163">
        <f>AM47</f>
        <v>0</v>
      </c>
      <c r="AN5" s="163">
        <f t="shared" ref="AN5:AO5" si="8">AN47</f>
        <v>0</v>
      </c>
      <c r="AO5" s="163">
        <f t="shared" si="8"/>
        <v>0</v>
      </c>
      <c r="AP5" s="163">
        <f>AP47</f>
        <v>0</v>
      </c>
      <c r="AQ5" s="163"/>
      <c r="AR5" s="167">
        <f>SUM(AM5:AP5)</f>
        <v>0</v>
      </c>
      <c r="AS5" s="163">
        <f t="shared" ref="AS5" si="9">AS47</f>
        <v>0</v>
      </c>
      <c r="AT5" s="163">
        <f t="shared" ref="AT5:AX5" si="10">AT47</f>
        <v>0</v>
      </c>
      <c r="AU5" s="163">
        <f t="shared" si="10"/>
        <v>0</v>
      </c>
      <c r="AV5" s="163">
        <f t="shared" si="10"/>
        <v>0</v>
      </c>
      <c r="AW5" s="163">
        <f t="shared" si="10"/>
        <v>0</v>
      </c>
      <c r="AX5" s="163">
        <f t="shared" si="10"/>
        <v>0</v>
      </c>
      <c r="AY5" s="167">
        <f t="shared" ref="AY5:AY40" si="11">SUM(AS5:AW5)</f>
        <v>0</v>
      </c>
      <c r="AZ5" s="163">
        <f t="shared" ref="AZ5" si="12">AZ47</f>
        <v>0</v>
      </c>
      <c r="BA5" s="163">
        <f t="shared" ref="BA5" si="13">BA47</f>
        <v>0</v>
      </c>
      <c r="BB5" s="163">
        <f>BB47</f>
        <v>0</v>
      </c>
      <c r="BC5" s="167">
        <f t="shared" ref="BC5:BC40" si="14">SUM(AZ5:BB5)</f>
        <v>0</v>
      </c>
      <c r="BD5" s="163">
        <f t="shared" ref="BD5:BF5" si="15">BD47</f>
        <v>0</v>
      </c>
      <c r="BE5" s="163">
        <f t="shared" si="15"/>
        <v>0</v>
      </c>
      <c r="BF5" s="163">
        <f t="shared" si="15"/>
        <v>0</v>
      </c>
      <c r="BG5" s="163">
        <f>BG47+BH47</f>
        <v>0</v>
      </c>
      <c r="BH5" s="163">
        <f>BH47+BI47</f>
        <v>0</v>
      </c>
      <c r="BI5" s="167">
        <f t="shared" ref="BI5:BI40" si="16">SUM(BD5:BG5)</f>
        <v>0</v>
      </c>
      <c r="BJ5" s="163">
        <f>BJ47</f>
        <v>0</v>
      </c>
      <c r="BK5" s="165"/>
      <c r="BL5" s="163">
        <f t="shared" ref="BL5:BS5" si="17">BL47</f>
        <v>0</v>
      </c>
      <c r="BM5" s="163">
        <f t="shared" si="17"/>
        <v>0</v>
      </c>
      <c r="BN5" s="287">
        <f>BN47</f>
        <v>0</v>
      </c>
      <c r="BO5" s="288">
        <f>BO47</f>
        <v>0</v>
      </c>
      <c r="BP5" s="288">
        <f>BP47</f>
        <v>0</v>
      </c>
      <c r="BQ5" s="287">
        <f>BQ47</f>
        <v>0</v>
      </c>
      <c r="BR5" s="163">
        <f>BR47</f>
        <v>0</v>
      </c>
      <c r="BS5" s="163">
        <f t="shared" si="17"/>
        <v>0</v>
      </c>
      <c r="BT5" s="165"/>
      <c r="BU5" s="163">
        <f>BU47</f>
        <v>0</v>
      </c>
      <c r="BV5" s="163">
        <f>BV47</f>
        <v>0</v>
      </c>
      <c r="BW5" s="167">
        <f>SUM(BM5:BR5)</f>
        <v>0</v>
      </c>
      <c r="BX5" s="163">
        <f>BX47</f>
        <v>0</v>
      </c>
      <c r="BY5" s="165"/>
      <c r="BZ5" s="163">
        <f>BZ47</f>
        <v>0</v>
      </c>
      <c r="CA5" s="163">
        <f>CA47</f>
        <v>0</v>
      </c>
      <c r="CB5" s="167">
        <f>SUM(BQ5:BV5)</f>
        <v>0</v>
      </c>
      <c r="CC5" s="203">
        <f t="shared" ref="CC5:CC28" si="18">F5+J5+O5+T5+AF5+AL5+AR5+AY5+BC5+BI5+BW5+CB5</f>
        <v>0</v>
      </c>
      <c r="CD5" s="196"/>
      <c r="CE5" s="341" t="str">
        <f>"&gt;"&amp;CH5</f>
        <v>&gt;0,3</v>
      </c>
      <c r="CF5" s="138" t="s">
        <v>56</v>
      </c>
      <c r="CH5" s="342">
        <v>0.3</v>
      </c>
    </row>
    <row r="6" spans="1:86" ht="12.75" customHeight="1" x14ac:dyDescent="0.35">
      <c r="A6" s="262">
        <v>1</v>
      </c>
      <c r="B6" s="5"/>
      <c r="C6" s="405" t="s">
        <v>83</v>
      </c>
      <c r="D6" s="469"/>
      <c r="E6" s="470"/>
      <c r="F6" s="100">
        <f>SUM(D6:E6)</f>
        <v>0</v>
      </c>
      <c r="G6" s="153"/>
      <c r="H6" s="325"/>
      <c r="I6" s="78"/>
      <c r="J6" s="379">
        <f t="shared" ref="J6:J37" si="19">SUM(G6:I6)</f>
        <v>0</v>
      </c>
      <c r="K6" s="158"/>
      <c r="L6" s="110"/>
      <c r="M6" s="92"/>
      <c r="N6" s="453"/>
      <c r="O6" s="379">
        <f>SUM(K6:N6)</f>
        <v>0</v>
      </c>
      <c r="P6" s="153"/>
      <c r="Q6" s="227"/>
      <c r="R6" s="332"/>
      <c r="S6" s="154"/>
      <c r="T6" s="379">
        <f>SUM(P6:S6)</f>
        <v>0</v>
      </c>
      <c r="U6" s="158"/>
      <c r="V6" s="110"/>
      <c r="W6" s="232"/>
      <c r="X6" s="93"/>
      <c r="Y6" s="110"/>
      <c r="Z6" s="114"/>
      <c r="AA6" s="110"/>
      <c r="AB6" s="131"/>
      <c r="AC6" s="157"/>
      <c r="AD6" s="157"/>
      <c r="AE6" s="77"/>
      <c r="AF6" s="379">
        <f>SUM(U6:AE6)</f>
        <v>0</v>
      </c>
      <c r="AG6" s="158"/>
      <c r="AH6" s="383"/>
      <c r="AI6" s="250"/>
      <c r="AJ6" s="70"/>
      <c r="AK6" s="183"/>
      <c r="AL6" s="100">
        <f>SUM(AG6:AK6)</f>
        <v>0</v>
      </c>
      <c r="AM6" s="158"/>
      <c r="AN6" s="390"/>
      <c r="AO6" s="250"/>
      <c r="AP6" s="76"/>
      <c r="AQ6" s="183"/>
      <c r="AR6" s="100">
        <f>SUM(AM6:AQ6)</f>
        <v>0</v>
      </c>
      <c r="AS6" s="158"/>
      <c r="AT6" s="396"/>
      <c r="AU6" s="76"/>
      <c r="AV6" s="396"/>
      <c r="AW6" s="293"/>
      <c r="AX6" s="75"/>
      <c r="AY6" s="100">
        <f t="shared" si="11"/>
        <v>0</v>
      </c>
      <c r="AZ6" s="158"/>
      <c r="BA6" s="70"/>
      <c r="BB6" s="70"/>
      <c r="BC6" s="100">
        <f t="shared" si="14"/>
        <v>0</v>
      </c>
      <c r="BD6" s="158"/>
      <c r="BE6" s="118"/>
      <c r="BF6" s="118"/>
      <c r="BG6" s="77"/>
      <c r="BH6" s="76"/>
      <c r="BI6" s="379">
        <f t="shared" si="16"/>
        <v>0</v>
      </c>
      <c r="BJ6" s="158"/>
      <c r="BK6" s="396"/>
      <c r="BL6" s="254"/>
      <c r="BM6" s="157"/>
      <c r="BN6" s="70"/>
      <c r="BO6" s="75"/>
      <c r="BP6" s="75"/>
      <c r="BQ6" s="293"/>
      <c r="BR6" s="290"/>
      <c r="BS6" s="93"/>
      <c r="BT6" s="396"/>
      <c r="BU6" s="211"/>
      <c r="BV6" s="77"/>
      <c r="BW6" s="100">
        <f>SUM(BJ6:BV6)</f>
        <v>0</v>
      </c>
      <c r="BX6" s="158"/>
      <c r="BY6" s="396"/>
      <c r="BZ6" s="158"/>
      <c r="CA6" s="211"/>
      <c r="CB6" s="100">
        <f>SUM(BX6:CA6)</f>
        <v>0</v>
      </c>
      <c r="CC6" s="300">
        <f t="shared" si="18"/>
        <v>0</v>
      </c>
      <c r="CD6" s="301"/>
      <c r="CE6" s="304">
        <f>IF($CC$5&gt;0,CC6/$CC$5,0)</f>
        <v>0</v>
      </c>
      <c r="CF6" s="305" t="str">
        <f t="shared" ref="CF6:CF39" si="20">IF(CE6&gt;=$CH$5,1,"")</f>
        <v/>
      </c>
    </row>
    <row r="7" spans="1:86" ht="12.75" x14ac:dyDescent="0.35">
      <c r="A7" s="262">
        <f>A6+1</f>
        <v>2</v>
      </c>
      <c r="B7" s="5"/>
      <c r="C7" s="405" t="s">
        <v>84</v>
      </c>
      <c r="D7" s="469"/>
      <c r="E7" s="470"/>
      <c r="F7" s="100">
        <f t="shared" ref="F7:F22" si="21">SUM(D7:E7)</f>
        <v>0</v>
      </c>
      <c r="G7" s="155"/>
      <c r="H7" s="325"/>
      <c r="I7" s="82"/>
      <c r="J7" s="100">
        <f t="shared" si="19"/>
        <v>0</v>
      </c>
      <c r="K7" s="158"/>
      <c r="L7" s="111"/>
      <c r="M7" s="92"/>
      <c r="N7" s="325"/>
      <c r="O7" s="100">
        <f t="shared" si="0"/>
        <v>0</v>
      </c>
      <c r="P7" s="155"/>
      <c r="Q7" s="228"/>
      <c r="R7" s="333"/>
      <c r="S7" s="156"/>
      <c r="T7" s="100">
        <f t="shared" si="2"/>
        <v>0</v>
      </c>
      <c r="U7" s="158"/>
      <c r="V7" s="111"/>
      <c r="W7" s="232"/>
      <c r="X7" s="93"/>
      <c r="Y7" s="111"/>
      <c r="Z7" s="114"/>
      <c r="AA7" s="111"/>
      <c r="AB7" s="131"/>
      <c r="AC7" s="157"/>
      <c r="AD7" s="159"/>
      <c r="AE7" s="81"/>
      <c r="AF7" s="100">
        <f t="shared" si="5"/>
        <v>0</v>
      </c>
      <c r="AG7" s="158"/>
      <c r="AH7" s="384"/>
      <c r="AI7" s="251"/>
      <c r="AJ7" s="70"/>
      <c r="AK7" s="184"/>
      <c r="AL7" s="100">
        <f t="shared" si="7"/>
        <v>0</v>
      </c>
      <c r="AM7" s="158"/>
      <c r="AN7" s="391"/>
      <c r="AO7" s="251"/>
      <c r="AP7" s="80"/>
      <c r="AQ7" s="184"/>
      <c r="AR7" s="100">
        <f t="shared" ref="AR7:AR39" si="22">SUM(AM7:AQ7)</f>
        <v>0</v>
      </c>
      <c r="AS7" s="158"/>
      <c r="AT7" s="397"/>
      <c r="AU7" s="80"/>
      <c r="AV7" s="398"/>
      <c r="AW7" s="293"/>
      <c r="AX7" s="79"/>
      <c r="AY7" s="100">
        <f t="shared" si="11"/>
        <v>0</v>
      </c>
      <c r="AZ7" s="158"/>
      <c r="BA7" s="70"/>
      <c r="BB7" s="70"/>
      <c r="BC7" s="100">
        <f t="shared" si="14"/>
        <v>0</v>
      </c>
      <c r="BD7" s="158"/>
      <c r="BE7" s="119"/>
      <c r="BF7" s="119"/>
      <c r="BG7" s="77"/>
      <c r="BH7" s="76"/>
      <c r="BI7" s="100">
        <f t="shared" si="16"/>
        <v>0</v>
      </c>
      <c r="BJ7" s="158"/>
      <c r="BK7" s="398"/>
      <c r="BL7" s="255"/>
      <c r="BM7" s="159"/>
      <c r="BN7" s="71"/>
      <c r="BO7" s="79"/>
      <c r="BP7" s="79"/>
      <c r="BQ7" s="294"/>
      <c r="BR7" s="251"/>
      <c r="BS7" s="95"/>
      <c r="BT7" s="398"/>
      <c r="BU7" s="212"/>
      <c r="BV7" s="81"/>
      <c r="BW7" s="100">
        <f t="shared" ref="BW7:BW40" si="23">SUM(BJ7:BV7)</f>
        <v>0</v>
      </c>
      <c r="BX7" s="158"/>
      <c r="BY7" s="398"/>
      <c r="BZ7" s="158"/>
      <c r="CA7" s="212"/>
      <c r="CB7" s="100">
        <f t="shared" ref="CB7:CB41" si="24">SUM(BX7:CA7)</f>
        <v>0</v>
      </c>
      <c r="CC7" s="302">
        <f t="shared" si="18"/>
        <v>0</v>
      </c>
      <c r="CD7" s="303"/>
      <c r="CE7" s="304">
        <f>IF($CC$5&gt;0,CC7/$CC$5,0)</f>
        <v>0</v>
      </c>
      <c r="CF7" s="305" t="str">
        <f t="shared" si="20"/>
        <v/>
      </c>
    </row>
    <row r="8" spans="1:86" ht="12.75" x14ac:dyDescent="0.35">
      <c r="A8" s="262">
        <f>A7+1</f>
        <v>3</v>
      </c>
      <c r="B8" s="5"/>
      <c r="C8" s="405" t="s">
        <v>85</v>
      </c>
      <c r="D8" s="469"/>
      <c r="E8" s="470"/>
      <c r="F8" s="100">
        <f t="shared" ref="F8" si="25">SUM(D8:E8)</f>
        <v>0</v>
      </c>
      <c r="G8" s="155"/>
      <c r="H8" s="325"/>
      <c r="I8" s="82"/>
      <c r="J8" s="100">
        <f t="shared" si="19"/>
        <v>0</v>
      </c>
      <c r="K8" s="158"/>
      <c r="L8" s="111"/>
      <c r="M8" s="92"/>
      <c r="N8" s="325"/>
      <c r="O8" s="100">
        <f t="shared" si="0"/>
        <v>0</v>
      </c>
      <c r="P8" s="155"/>
      <c r="Q8" s="228"/>
      <c r="R8" s="333"/>
      <c r="S8" s="156"/>
      <c r="T8" s="100">
        <f t="shared" si="2"/>
        <v>0</v>
      </c>
      <c r="U8" s="158"/>
      <c r="V8" s="111"/>
      <c r="W8" s="232"/>
      <c r="X8" s="93"/>
      <c r="Y8" s="111"/>
      <c r="Z8" s="114"/>
      <c r="AA8" s="111"/>
      <c r="AB8" s="131"/>
      <c r="AC8" s="157"/>
      <c r="AD8" s="159"/>
      <c r="AE8" s="81"/>
      <c r="AF8" s="100">
        <f t="shared" si="5"/>
        <v>0</v>
      </c>
      <c r="AG8" s="158"/>
      <c r="AH8" s="384"/>
      <c r="AI8" s="251"/>
      <c r="AJ8" s="70"/>
      <c r="AK8" s="184"/>
      <c r="AL8" s="100">
        <f t="shared" si="7"/>
        <v>0</v>
      </c>
      <c r="AM8" s="158"/>
      <c r="AN8" s="391"/>
      <c r="AO8" s="251"/>
      <c r="AP8" s="80"/>
      <c r="AQ8" s="184"/>
      <c r="AR8" s="100">
        <f t="shared" si="22"/>
        <v>0</v>
      </c>
      <c r="AS8" s="158"/>
      <c r="AT8" s="397"/>
      <c r="AU8" s="80"/>
      <c r="AV8" s="398"/>
      <c r="AW8" s="293"/>
      <c r="AX8" s="79"/>
      <c r="AY8" s="100">
        <f t="shared" si="11"/>
        <v>0</v>
      </c>
      <c r="AZ8" s="158"/>
      <c r="BA8" s="70"/>
      <c r="BB8" s="70"/>
      <c r="BC8" s="100">
        <f t="shared" si="14"/>
        <v>0</v>
      </c>
      <c r="BD8" s="158"/>
      <c r="BE8" s="119"/>
      <c r="BF8" s="119"/>
      <c r="BG8" s="77"/>
      <c r="BH8" s="76"/>
      <c r="BI8" s="100">
        <f t="shared" si="16"/>
        <v>0</v>
      </c>
      <c r="BJ8" s="158"/>
      <c r="BK8" s="398"/>
      <c r="BL8" s="255"/>
      <c r="BM8" s="159"/>
      <c r="BN8" s="71"/>
      <c r="BO8" s="79"/>
      <c r="BP8" s="79"/>
      <c r="BQ8" s="294"/>
      <c r="BR8" s="251"/>
      <c r="BS8" s="95"/>
      <c r="BT8" s="398"/>
      <c r="BU8" s="212"/>
      <c r="BV8" s="81"/>
      <c r="BW8" s="100">
        <f t="shared" si="23"/>
        <v>0</v>
      </c>
      <c r="BX8" s="158"/>
      <c r="BY8" s="398"/>
      <c r="BZ8" s="158"/>
      <c r="CA8" s="212"/>
      <c r="CB8" s="100">
        <f t="shared" si="24"/>
        <v>0</v>
      </c>
      <c r="CC8" s="302">
        <f t="shared" si="18"/>
        <v>0</v>
      </c>
      <c r="CD8" s="303"/>
      <c r="CE8" s="304">
        <f>IF($CC$5&gt;0,CC8/$CC$5,0)</f>
        <v>0</v>
      </c>
      <c r="CF8" s="305" t="str">
        <f t="shared" si="20"/>
        <v/>
      </c>
    </row>
    <row r="9" spans="1:86" ht="12.75" customHeight="1" x14ac:dyDescent="0.35">
      <c r="A9" s="262">
        <f>A8+1</f>
        <v>4</v>
      </c>
      <c r="B9" s="5"/>
      <c r="C9" s="405" t="s">
        <v>86</v>
      </c>
      <c r="D9" s="410"/>
      <c r="E9" s="470"/>
      <c r="F9" s="100">
        <f t="shared" si="21"/>
        <v>0</v>
      </c>
      <c r="G9" s="153"/>
      <c r="H9" s="325"/>
      <c r="I9" s="82"/>
      <c r="J9" s="100">
        <f t="shared" si="19"/>
        <v>0</v>
      </c>
      <c r="K9" s="158"/>
      <c r="L9" s="111"/>
      <c r="M9" s="92"/>
      <c r="N9" s="325"/>
      <c r="O9" s="100">
        <f t="shared" si="0"/>
        <v>0</v>
      </c>
      <c r="P9" s="155"/>
      <c r="Q9" s="228"/>
      <c r="R9" s="333"/>
      <c r="S9" s="156"/>
      <c r="T9" s="100">
        <f t="shared" si="2"/>
        <v>0</v>
      </c>
      <c r="U9" s="230"/>
      <c r="V9" s="112"/>
      <c r="W9" s="232"/>
      <c r="X9" s="95"/>
      <c r="Y9" s="112"/>
      <c r="Z9" s="114"/>
      <c r="AA9" s="111"/>
      <c r="AB9" s="131"/>
      <c r="AC9" s="157"/>
      <c r="AD9" s="159"/>
      <c r="AE9" s="80"/>
      <c r="AF9" s="100">
        <f t="shared" si="5"/>
        <v>0</v>
      </c>
      <c r="AG9" s="158"/>
      <c r="AH9" s="384"/>
      <c r="AI9" s="251"/>
      <c r="AJ9" s="93"/>
      <c r="AK9" s="184"/>
      <c r="AL9" s="100">
        <f t="shared" si="7"/>
        <v>0</v>
      </c>
      <c r="AM9" s="158"/>
      <c r="AN9" s="391"/>
      <c r="AO9" s="251"/>
      <c r="AP9" s="80"/>
      <c r="AQ9" s="184"/>
      <c r="AR9" s="100">
        <f t="shared" si="22"/>
        <v>0</v>
      </c>
      <c r="AS9" s="158"/>
      <c r="AT9" s="398"/>
      <c r="AU9" s="80"/>
      <c r="AV9" s="398"/>
      <c r="AW9" s="293"/>
      <c r="AX9" s="79"/>
      <c r="AY9" s="100">
        <f t="shared" si="11"/>
        <v>0</v>
      </c>
      <c r="AZ9" s="158"/>
      <c r="BA9" s="70"/>
      <c r="BB9" s="70"/>
      <c r="BC9" s="100">
        <f t="shared" si="14"/>
        <v>0</v>
      </c>
      <c r="BD9" s="158"/>
      <c r="BE9" s="119"/>
      <c r="BF9" s="119"/>
      <c r="BG9" s="77"/>
      <c r="BH9" s="76"/>
      <c r="BI9" s="100">
        <f t="shared" si="16"/>
        <v>0</v>
      </c>
      <c r="BJ9" s="158"/>
      <c r="BK9" s="398"/>
      <c r="BL9" s="256"/>
      <c r="BM9" s="207"/>
      <c r="BN9" s="71"/>
      <c r="BO9" s="79"/>
      <c r="BP9" s="79"/>
      <c r="BQ9" s="294"/>
      <c r="BR9" s="251"/>
      <c r="BS9" s="95"/>
      <c r="BT9" s="398"/>
      <c r="BU9" s="212"/>
      <c r="BV9" s="81"/>
      <c r="BW9" s="100">
        <f t="shared" si="23"/>
        <v>0</v>
      </c>
      <c r="BX9" s="158"/>
      <c r="BY9" s="398"/>
      <c r="BZ9" s="158"/>
      <c r="CA9" s="212"/>
      <c r="CB9" s="100">
        <f t="shared" si="24"/>
        <v>0</v>
      </c>
      <c r="CC9" s="302">
        <f t="shared" si="18"/>
        <v>0</v>
      </c>
      <c r="CD9" s="303"/>
      <c r="CE9" s="304">
        <f t="shared" ref="CE9:CE40" si="26">IF($CC$5&gt;0,CC9/$CC$5,0)</f>
        <v>0</v>
      </c>
      <c r="CF9" s="305" t="str">
        <f t="shared" si="20"/>
        <v/>
      </c>
    </row>
    <row r="10" spans="1:86" ht="12.75" customHeight="1" x14ac:dyDescent="0.35">
      <c r="A10" s="262">
        <f>A9+1</f>
        <v>5</v>
      </c>
      <c r="B10" s="5"/>
      <c r="C10" s="405"/>
      <c r="D10" s="410"/>
      <c r="E10" s="470"/>
      <c r="F10" s="100">
        <f t="shared" si="21"/>
        <v>0</v>
      </c>
      <c r="G10" s="155"/>
      <c r="H10" s="325"/>
      <c r="I10" s="82"/>
      <c r="J10" s="100">
        <f t="shared" si="19"/>
        <v>0</v>
      </c>
      <c r="K10" s="158"/>
      <c r="L10" s="111"/>
      <c r="M10" s="92"/>
      <c r="N10" s="325"/>
      <c r="O10" s="100">
        <f t="shared" si="0"/>
        <v>0</v>
      </c>
      <c r="P10" s="155"/>
      <c r="Q10" s="228"/>
      <c r="R10" s="333"/>
      <c r="S10" s="156"/>
      <c r="T10" s="100">
        <f t="shared" si="2"/>
        <v>0</v>
      </c>
      <c r="U10" s="158"/>
      <c r="V10" s="111"/>
      <c r="W10" s="232"/>
      <c r="X10" s="93"/>
      <c r="Y10" s="111"/>
      <c r="Z10" s="114"/>
      <c r="AA10" s="111"/>
      <c r="AB10" s="131"/>
      <c r="AC10" s="157"/>
      <c r="AD10" s="159"/>
      <c r="AE10" s="81"/>
      <c r="AF10" s="100">
        <f t="shared" si="5"/>
        <v>0</v>
      </c>
      <c r="AG10" s="158"/>
      <c r="AH10" s="384"/>
      <c r="AI10" s="251"/>
      <c r="AJ10" s="93"/>
      <c r="AK10" s="184"/>
      <c r="AL10" s="100">
        <f t="shared" si="7"/>
        <v>0</v>
      </c>
      <c r="AM10" s="158"/>
      <c r="AN10" s="391"/>
      <c r="AO10" s="251"/>
      <c r="AP10" s="80"/>
      <c r="AQ10" s="184"/>
      <c r="AR10" s="100">
        <f t="shared" si="22"/>
        <v>0</v>
      </c>
      <c r="AS10" s="158"/>
      <c r="AT10" s="397"/>
      <c r="AU10" s="80"/>
      <c r="AV10" s="398"/>
      <c r="AW10" s="293"/>
      <c r="AX10" s="79"/>
      <c r="AY10" s="100">
        <f t="shared" si="11"/>
        <v>0</v>
      </c>
      <c r="AZ10" s="158"/>
      <c r="BA10" s="70"/>
      <c r="BB10" s="70"/>
      <c r="BC10" s="100">
        <f t="shared" si="14"/>
        <v>0</v>
      </c>
      <c r="BD10" s="158"/>
      <c r="BE10" s="119"/>
      <c r="BF10" s="119"/>
      <c r="BG10" s="81"/>
      <c r="BH10" s="76"/>
      <c r="BI10" s="100">
        <f t="shared" si="16"/>
        <v>0</v>
      </c>
      <c r="BJ10" s="158"/>
      <c r="BK10" s="398"/>
      <c r="BL10" s="254"/>
      <c r="BM10" s="157"/>
      <c r="BN10" s="71"/>
      <c r="BO10" s="79"/>
      <c r="BP10" s="79"/>
      <c r="BQ10" s="294"/>
      <c r="BR10" s="251"/>
      <c r="BS10" s="95"/>
      <c r="BT10" s="398"/>
      <c r="BU10" s="212"/>
      <c r="BV10" s="81"/>
      <c r="BW10" s="100">
        <f t="shared" si="23"/>
        <v>0</v>
      </c>
      <c r="BX10" s="158"/>
      <c r="BY10" s="398"/>
      <c r="BZ10" s="158"/>
      <c r="CA10" s="212"/>
      <c r="CB10" s="100">
        <f t="shared" si="24"/>
        <v>0</v>
      </c>
      <c r="CC10" s="302">
        <f t="shared" si="18"/>
        <v>0</v>
      </c>
      <c r="CD10" s="303"/>
      <c r="CE10" s="304">
        <f t="shared" si="26"/>
        <v>0</v>
      </c>
      <c r="CF10" s="305" t="str">
        <f t="shared" si="20"/>
        <v/>
      </c>
    </row>
    <row r="11" spans="1:86" ht="12.75" customHeight="1" x14ac:dyDescent="0.35">
      <c r="A11" s="262">
        <f t="shared" ref="A11:A16" si="27">A10+1</f>
        <v>6</v>
      </c>
      <c r="B11" s="5"/>
      <c r="C11" s="405"/>
      <c r="D11" s="410"/>
      <c r="E11" s="470"/>
      <c r="F11" s="100">
        <f t="shared" si="21"/>
        <v>0</v>
      </c>
      <c r="G11" s="155"/>
      <c r="H11" s="325"/>
      <c r="I11" s="78"/>
      <c r="J11" s="100">
        <f t="shared" si="19"/>
        <v>0</v>
      </c>
      <c r="K11" s="158"/>
      <c r="L11" s="110"/>
      <c r="M11" s="92"/>
      <c r="N11" s="326"/>
      <c r="O11" s="100">
        <f t="shared" si="0"/>
        <v>0</v>
      </c>
      <c r="P11" s="155"/>
      <c r="Q11" s="228"/>
      <c r="R11" s="333"/>
      <c r="S11" s="154"/>
      <c r="T11" s="100">
        <f t="shared" si="2"/>
        <v>0</v>
      </c>
      <c r="U11" s="158"/>
      <c r="V11" s="110"/>
      <c r="W11" s="232"/>
      <c r="X11" s="93"/>
      <c r="Y11" s="110"/>
      <c r="Z11" s="114"/>
      <c r="AA11" s="110"/>
      <c r="AB11" s="131"/>
      <c r="AC11" s="157"/>
      <c r="AD11" s="157"/>
      <c r="AE11" s="77"/>
      <c r="AF11" s="100">
        <f t="shared" si="5"/>
        <v>0</v>
      </c>
      <c r="AG11" s="158"/>
      <c r="AH11" s="384"/>
      <c r="AI11" s="251"/>
      <c r="AJ11" s="96"/>
      <c r="AK11" s="184"/>
      <c r="AL11" s="100">
        <f t="shared" si="7"/>
        <v>0</v>
      </c>
      <c r="AM11" s="158"/>
      <c r="AN11" s="391"/>
      <c r="AO11" s="250"/>
      <c r="AP11" s="80"/>
      <c r="AQ11" s="184"/>
      <c r="AR11" s="100">
        <f t="shared" si="22"/>
        <v>0</v>
      </c>
      <c r="AS11" s="158"/>
      <c r="AT11" s="396"/>
      <c r="AU11" s="76"/>
      <c r="AV11" s="396"/>
      <c r="AW11" s="293"/>
      <c r="AX11" s="75"/>
      <c r="AY11" s="100">
        <f t="shared" si="11"/>
        <v>0</v>
      </c>
      <c r="AZ11" s="158"/>
      <c r="BA11" s="70"/>
      <c r="BB11" s="70"/>
      <c r="BC11" s="100">
        <f t="shared" si="14"/>
        <v>0</v>
      </c>
      <c r="BD11" s="158"/>
      <c r="BE11" s="118"/>
      <c r="BF11" s="118"/>
      <c r="BG11" s="77"/>
      <c r="BH11" s="76"/>
      <c r="BI11" s="100">
        <f t="shared" si="16"/>
        <v>0</v>
      </c>
      <c r="BJ11" s="158"/>
      <c r="BK11" s="396"/>
      <c r="BL11" s="254"/>
      <c r="BM11" s="157"/>
      <c r="BN11" s="70"/>
      <c r="BO11" s="75"/>
      <c r="BP11" s="75"/>
      <c r="BQ11" s="293"/>
      <c r="BR11" s="250"/>
      <c r="BS11" s="95"/>
      <c r="BT11" s="396"/>
      <c r="BU11" s="212"/>
      <c r="BV11" s="81"/>
      <c r="BW11" s="100">
        <f t="shared" si="23"/>
        <v>0</v>
      </c>
      <c r="BX11" s="158"/>
      <c r="BY11" s="396"/>
      <c r="BZ11" s="158"/>
      <c r="CA11" s="212"/>
      <c r="CB11" s="100">
        <f t="shared" si="24"/>
        <v>0</v>
      </c>
      <c r="CC11" s="302">
        <f t="shared" si="18"/>
        <v>0</v>
      </c>
      <c r="CD11" s="303"/>
      <c r="CE11" s="304">
        <f t="shared" si="26"/>
        <v>0</v>
      </c>
      <c r="CF11" s="305" t="str">
        <f t="shared" si="20"/>
        <v/>
      </c>
    </row>
    <row r="12" spans="1:86" ht="12.75" customHeight="1" x14ac:dyDescent="0.35">
      <c r="A12" s="262">
        <f t="shared" si="27"/>
        <v>7</v>
      </c>
      <c r="B12" s="6"/>
      <c r="C12" s="405"/>
      <c r="D12" s="410"/>
      <c r="E12" s="470"/>
      <c r="F12" s="100">
        <f t="shared" si="21"/>
        <v>0</v>
      </c>
      <c r="G12" s="153"/>
      <c r="H12" s="325"/>
      <c r="I12" s="82"/>
      <c r="J12" s="100">
        <f t="shared" si="19"/>
        <v>0</v>
      </c>
      <c r="K12" s="158"/>
      <c r="L12" s="111"/>
      <c r="M12" s="92"/>
      <c r="N12" s="325"/>
      <c r="O12" s="100">
        <f t="shared" si="0"/>
        <v>0</v>
      </c>
      <c r="P12" s="153"/>
      <c r="Q12" s="228"/>
      <c r="R12" s="333"/>
      <c r="S12" s="156"/>
      <c r="T12" s="100">
        <f t="shared" si="2"/>
        <v>0</v>
      </c>
      <c r="U12" s="230"/>
      <c r="V12" s="111"/>
      <c r="W12" s="232"/>
      <c r="X12" s="95"/>
      <c r="Y12" s="111"/>
      <c r="Z12" s="114"/>
      <c r="AA12" s="111"/>
      <c r="AB12" s="131"/>
      <c r="AC12" s="157"/>
      <c r="AD12" s="159"/>
      <c r="AE12" s="81"/>
      <c r="AF12" s="100">
        <f t="shared" si="5"/>
        <v>0</v>
      </c>
      <c r="AG12" s="158"/>
      <c r="AH12" s="384"/>
      <c r="AI12" s="251"/>
      <c r="AJ12" s="95"/>
      <c r="AK12" s="184"/>
      <c r="AL12" s="100">
        <f t="shared" si="7"/>
        <v>0</v>
      </c>
      <c r="AM12" s="158"/>
      <c r="AN12" s="391"/>
      <c r="AO12" s="251"/>
      <c r="AP12" s="80"/>
      <c r="AQ12" s="184"/>
      <c r="AR12" s="100">
        <f t="shared" si="22"/>
        <v>0</v>
      </c>
      <c r="AS12" s="158"/>
      <c r="AT12" s="398"/>
      <c r="AU12" s="80"/>
      <c r="AV12" s="398"/>
      <c r="AW12" s="294"/>
      <c r="AX12" s="79"/>
      <c r="AY12" s="100">
        <f t="shared" si="11"/>
        <v>0</v>
      </c>
      <c r="AZ12" s="158"/>
      <c r="BA12" s="70"/>
      <c r="BB12" s="71"/>
      <c r="BC12" s="100">
        <f t="shared" si="14"/>
        <v>0</v>
      </c>
      <c r="BD12" s="158"/>
      <c r="BE12" s="119"/>
      <c r="BF12" s="119"/>
      <c r="BG12" s="77"/>
      <c r="BH12" s="76"/>
      <c r="BI12" s="100">
        <f t="shared" si="16"/>
        <v>0</v>
      </c>
      <c r="BJ12" s="158"/>
      <c r="BK12" s="398"/>
      <c r="BL12" s="255"/>
      <c r="BM12" s="159"/>
      <c r="BN12" s="71"/>
      <c r="BO12" s="79"/>
      <c r="BP12" s="79"/>
      <c r="BQ12" s="294"/>
      <c r="BR12" s="250"/>
      <c r="BS12" s="95"/>
      <c r="BT12" s="398"/>
      <c r="BU12" s="212"/>
      <c r="BV12" s="81"/>
      <c r="BW12" s="100">
        <f t="shared" si="23"/>
        <v>0</v>
      </c>
      <c r="BX12" s="158"/>
      <c r="BY12" s="398"/>
      <c r="BZ12" s="158"/>
      <c r="CA12" s="212"/>
      <c r="CB12" s="100">
        <f t="shared" si="24"/>
        <v>0</v>
      </c>
      <c r="CC12" s="302">
        <f t="shared" si="18"/>
        <v>0</v>
      </c>
      <c r="CD12" s="303"/>
      <c r="CE12" s="304">
        <f t="shared" si="26"/>
        <v>0</v>
      </c>
      <c r="CF12" s="305" t="str">
        <f t="shared" si="20"/>
        <v/>
      </c>
    </row>
    <row r="13" spans="1:86" ht="12.75" customHeight="1" x14ac:dyDescent="0.35">
      <c r="A13" s="262">
        <f t="shared" si="27"/>
        <v>8</v>
      </c>
      <c r="B13" s="6"/>
      <c r="C13" s="405"/>
      <c r="D13" s="410"/>
      <c r="E13" s="470"/>
      <c r="F13" s="100">
        <f t="shared" si="21"/>
        <v>0</v>
      </c>
      <c r="G13" s="155"/>
      <c r="H13" s="325"/>
      <c r="I13" s="82"/>
      <c r="J13" s="100">
        <f t="shared" si="19"/>
        <v>0</v>
      </c>
      <c r="K13" s="158"/>
      <c r="L13" s="111"/>
      <c r="M13" s="92"/>
      <c r="N13" s="325"/>
      <c r="O13" s="100">
        <f t="shared" si="0"/>
        <v>0</v>
      </c>
      <c r="P13" s="155"/>
      <c r="Q13" s="228"/>
      <c r="R13" s="333"/>
      <c r="S13" s="156"/>
      <c r="T13" s="100">
        <f t="shared" si="2"/>
        <v>0</v>
      </c>
      <c r="U13" s="158"/>
      <c r="V13" s="111"/>
      <c r="W13" s="232"/>
      <c r="X13" s="93"/>
      <c r="Y13" s="111"/>
      <c r="Z13" s="114"/>
      <c r="AA13" s="111"/>
      <c r="AB13" s="131"/>
      <c r="AC13" s="157"/>
      <c r="AD13" s="159"/>
      <c r="AE13" s="81"/>
      <c r="AF13" s="100">
        <f t="shared" si="5"/>
        <v>0</v>
      </c>
      <c r="AG13" s="158"/>
      <c r="AH13" s="384"/>
      <c r="AI13" s="251"/>
      <c r="AJ13" s="93"/>
      <c r="AK13" s="184"/>
      <c r="AL13" s="100">
        <f t="shared" si="7"/>
        <v>0</v>
      </c>
      <c r="AM13" s="158"/>
      <c r="AN13" s="391"/>
      <c r="AO13" s="251"/>
      <c r="AP13" s="80"/>
      <c r="AQ13" s="184"/>
      <c r="AR13" s="100">
        <f t="shared" si="22"/>
        <v>0</v>
      </c>
      <c r="AS13" s="158"/>
      <c r="AT13" s="397"/>
      <c r="AU13" s="80"/>
      <c r="AV13" s="398"/>
      <c r="AW13" s="294"/>
      <c r="AX13" s="79"/>
      <c r="AY13" s="100">
        <f t="shared" si="11"/>
        <v>0</v>
      </c>
      <c r="AZ13" s="158"/>
      <c r="BA13" s="70"/>
      <c r="BB13" s="71"/>
      <c r="BC13" s="100">
        <f t="shared" si="14"/>
        <v>0</v>
      </c>
      <c r="BD13" s="158"/>
      <c r="BE13" s="119"/>
      <c r="BF13" s="119"/>
      <c r="BG13" s="77"/>
      <c r="BH13" s="76"/>
      <c r="BI13" s="100">
        <f t="shared" si="16"/>
        <v>0</v>
      </c>
      <c r="BJ13" s="158"/>
      <c r="BK13" s="398"/>
      <c r="BL13" s="254"/>
      <c r="BM13" s="157"/>
      <c r="BN13" s="71"/>
      <c r="BO13" s="79"/>
      <c r="BP13" s="79"/>
      <c r="BQ13" s="294"/>
      <c r="BR13" s="251"/>
      <c r="BS13" s="93"/>
      <c r="BT13" s="398"/>
      <c r="BU13" s="212"/>
      <c r="BV13" s="81"/>
      <c r="BW13" s="100">
        <f t="shared" si="23"/>
        <v>0</v>
      </c>
      <c r="BX13" s="158"/>
      <c r="BY13" s="398"/>
      <c r="BZ13" s="158"/>
      <c r="CA13" s="212"/>
      <c r="CB13" s="100">
        <f t="shared" si="24"/>
        <v>0</v>
      </c>
      <c r="CC13" s="302">
        <f t="shared" si="18"/>
        <v>0</v>
      </c>
      <c r="CD13" s="303"/>
      <c r="CE13" s="304">
        <f t="shared" si="26"/>
        <v>0</v>
      </c>
      <c r="CF13" s="305" t="str">
        <f t="shared" si="20"/>
        <v/>
      </c>
    </row>
    <row r="14" spans="1:86" ht="12.75" customHeight="1" x14ac:dyDescent="0.35">
      <c r="A14" s="262">
        <f t="shared" si="27"/>
        <v>9</v>
      </c>
      <c r="B14" s="5"/>
      <c r="C14" s="405"/>
      <c r="D14" s="410"/>
      <c r="E14" s="470"/>
      <c r="F14" s="100">
        <f t="shared" si="21"/>
        <v>0</v>
      </c>
      <c r="G14" s="155"/>
      <c r="H14" s="325"/>
      <c r="I14" s="82"/>
      <c r="J14" s="100">
        <f t="shared" si="19"/>
        <v>0</v>
      </c>
      <c r="K14" s="158"/>
      <c r="L14" s="111"/>
      <c r="M14" s="92"/>
      <c r="N14" s="325"/>
      <c r="O14" s="100">
        <f t="shared" si="0"/>
        <v>0</v>
      </c>
      <c r="P14" s="155"/>
      <c r="Q14" s="228"/>
      <c r="R14" s="333"/>
      <c r="S14" s="156"/>
      <c r="T14" s="100">
        <f t="shared" si="2"/>
        <v>0</v>
      </c>
      <c r="U14" s="158"/>
      <c r="V14" s="111"/>
      <c r="W14" s="232"/>
      <c r="X14" s="93"/>
      <c r="Y14" s="111"/>
      <c r="Z14" s="114"/>
      <c r="AA14" s="111"/>
      <c r="AB14" s="131"/>
      <c r="AC14" s="157"/>
      <c r="AD14" s="159"/>
      <c r="AE14" s="81"/>
      <c r="AF14" s="100">
        <f t="shared" si="5"/>
        <v>0</v>
      </c>
      <c r="AG14" s="158"/>
      <c r="AH14" s="384"/>
      <c r="AI14" s="251"/>
      <c r="AJ14" s="93"/>
      <c r="AK14" s="184"/>
      <c r="AL14" s="100">
        <f t="shared" si="7"/>
        <v>0</v>
      </c>
      <c r="AM14" s="158"/>
      <c r="AN14" s="391"/>
      <c r="AO14" s="250"/>
      <c r="AP14" s="80"/>
      <c r="AQ14" s="184"/>
      <c r="AR14" s="100">
        <f t="shared" si="22"/>
        <v>0</v>
      </c>
      <c r="AS14" s="158"/>
      <c r="AT14" s="398"/>
      <c r="AU14" s="80"/>
      <c r="AV14" s="398"/>
      <c r="AW14" s="293"/>
      <c r="AX14" s="75"/>
      <c r="AY14" s="100">
        <f t="shared" si="11"/>
        <v>0</v>
      </c>
      <c r="AZ14" s="158"/>
      <c r="BA14" s="70"/>
      <c r="BB14" s="70"/>
      <c r="BC14" s="100">
        <f t="shared" si="14"/>
        <v>0</v>
      </c>
      <c r="BD14" s="158"/>
      <c r="BE14" s="118"/>
      <c r="BF14" s="119"/>
      <c r="BG14" s="77"/>
      <c r="BH14" s="76"/>
      <c r="BI14" s="100">
        <f t="shared" si="16"/>
        <v>0</v>
      </c>
      <c r="BJ14" s="158"/>
      <c r="BK14" s="398"/>
      <c r="BL14" s="254"/>
      <c r="BM14" s="157"/>
      <c r="BN14" s="71"/>
      <c r="BO14" s="79"/>
      <c r="BP14" s="79"/>
      <c r="BQ14" s="294"/>
      <c r="BR14" s="251"/>
      <c r="BS14" s="95"/>
      <c r="BT14" s="398"/>
      <c r="BU14" s="212"/>
      <c r="BV14" s="81"/>
      <c r="BW14" s="100">
        <f>SUM(BJ14:BV14)</f>
        <v>0</v>
      </c>
      <c r="BX14" s="158"/>
      <c r="BY14" s="398"/>
      <c r="BZ14" s="158"/>
      <c r="CA14" s="212"/>
      <c r="CB14" s="100">
        <f t="shared" si="24"/>
        <v>0</v>
      </c>
      <c r="CC14" s="302">
        <f t="shared" si="18"/>
        <v>0</v>
      </c>
      <c r="CD14" s="303"/>
      <c r="CE14" s="304">
        <f t="shared" si="26"/>
        <v>0</v>
      </c>
      <c r="CF14" s="305" t="str">
        <f t="shared" si="20"/>
        <v/>
      </c>
    </row>
    <row r="15" spans="1:86" ht="12.75" customHeight="1" x14ac:dyDescent="0.35">
      <c r="A15" s="262">
        <f t="shared" si="27"/>
        <v>10</v>
      </c>
      <c r="B15" s="6"/>
      <c r="C15" s="405"/>
      <c r="D15" s="410"/>
      <c r="E15" s="470"/>
      <c r="F15" s="100">
        <f t="shared" si="21"/>
        <v>0</v>
      </c>
      <c r="G15" s="153"/>
      <c r="H15" s="325"/>
      <c r="I15" s="78"/>
      <c r="J15" s="100">
        <f t="shared" si="19"/>
        <v>0</v>
      </c>
      <c r="K15" s="158"/>
      <c r="L15" s="110"/>
      <c r="M15" s="92"/>
      <c r="N15" s="326"/>
      <c r="O15" s="100">
        <f t="shared" si="0"/>
        <v>0</v>
      </c>
      <c r="P15" s="155"/>
      <c r="Q15" s="228"/>
      <c r="R15" s="334"/>
      <c r="S15" s="154"/>
      <c r="T15" s="100">
        <f t="shared" si="2"/>
        <v>0</v>
      </c>
      <c r="U15" s="158"/>
      <c r="V15" s="112"/>
      <c r="W15" s="232"/>
      <c r="X15" s="93"/>
      <c r="Y15" s="112"/>
      <c r="Z15" s="114"/>
      <c r="AA15" s="111"/>
      <c r="AB15" s="131"/>
      <c r="AC15" s="157"/>
      <c r="AD15" s="157"/>
      <c r="AE15" s="81"/>
      <c r="AF15" s="100">
        <f t="shared" si="5"/>
        <v>0</v>
      </c>
      <c r="AG15" s="158"/>
      <c r="AH15" s="384"/>
      <c r="AI15" s="250"/>
      <c r="AJ15" s="93"/>
      <c r="AK15" s="184"/>
      <c r="AL15" s="100">
        <f t="shared" si="7"/>
        <v>0</v>
      </c>
      <c r="AM15" s="158"/>
      <c r="AN15" s="390"/>
      <c r="AO15" s="250"/>
      <c r="AP15" s="80"/>
      <c r="AQ15" s="184"/>
      <c r="AR15" s="100">
        <f t="shared" si="22"/>
        <v>0</v>
      </c>
      <c r="AS15" s="158"/>
      <c r="AT15" s="397"/>
      <c r="AU15" s="76"/>
      <c r="AV15" s="396"/>
      <c r="AW15" s="293"/>
      <c r="AX15" s="75"/>
      <c r="AY15" s="100">
        <f t="shared" si="11"/>
        <v>0</v>
      </c>
      <c r="AZ15" s="158"/>
      <c r="BA15" s="70"/>
      <c r="BB15" s="70"/>
      <c r="BC15" s="100">
        <f t="shared" si="14"/>
        <v>0</v>
      </c>
      <c r="BD15" s="158"/>
      <c r="BE15" s="118"/>
      <c r="BF15" s="118"/>
      <c r="BG15" s="81"/>
      <c r="BH15" s="76"/>
      <c r="BI15" s="100">
        <f t="shared" si="16"/>
        <v>0</v>
      </c>
      <c r="BJ15" s="158"/>
      <c r="BK15" s="396"/>
      <c r="BL15" s="254"/>
      <c r="BM15" s="157"/>
      <c r="BN15" s="70"/>
      <c r="BO15" s="75"/>
      <c r="BP15" s="75"/>
      <c r="BQ15" s="293"/>
      <c r="BR15" s="250"/>
      <c r="BS15" s="95"/>
      <c r="BT15" s="396"/>
      <c r="BU15" s="212"/>
      <c r="BV15" s="77"/>
      <c r="BW15" s="100">
        <f t="shared" si="23"/>
        <v>0</v>
      </c>
      <c r="BX15" s="158"/>
      <c r="BY15" s="396"/>
      <c r="BZ15" s="158"/>
      <c r="CA15" s="212"/>
      <c r="CB15" s="100">
        <f t="shared" si="24"/>
        <v>0</v>
      </c>
      <c r="CC15" s="302">
        <f t="shared" si="18"/>
        <v>0</v>
      </c>
      <c r="CD15" s="303"/>
      <c r="CE15" s="304">
        <f t="shared" si="26"/>
        <v>0</v>
      </c>
      <c r="CF15" s="305" t="str">
        <f t="shared" si="20"/>
        <v/>
      </c>
    </row>
    <row r="16" spans="1:86" ht="12.75" customHeight="1" x14ac:dyDescent="0.35">
      <c r="A16" s="262">
        <f t="shared" si="27"/>
        <v>11</v>
      </c>
      <c r="B16" s="7"/>
      <c r="C16" s="405"/>
      <c r="D16" s="410"/>
      <c r="E16" s="470"/>
      <c r="F16" s="100">
        <f t="shared" si="21"/>
        <v>0</v>
      </c>
      <c r="G16" s="155"/>
      <c r="H16" s="325"/>
      <c r="I16" s="82"/>
      <c r="J16" s="100">
        <f t="shared" si="19"/>
        <v>0</v>
      </c>
      <c r="K16" s="158"/>
      <c r="L16" s="111"/>
      <c r="M16" s="92"/>
      <c r="N16" s="325"/>
      <c r="O16" s="100">
        <f t="shared" si="0"/>
        <v>0</v>
      </c>
      <c r="P16" s="155"/>
      <c r="Q16" s="228"/>
      <c r="R16" s="333"/>
      <c r="S16" s="156"/>
      <c r="T16" s="100">
        <f t="shared" si="2"/>
        <v>0</v>
      </c>
      <c r="U16" s="158"/>
      <c r="V16" s="111"/>
      <c r="W16" s="232"/>
      <c r="X16" s="93"/>
      <c r="Y16" s="111"/>
      <c r="Z16" s="114"/>
      <c r="AA16" s="111"/>
      <c r="AB16" s="131"/>
      <c r="AC16" s="157"/>
      <c r="AD16" s="159"/>
      <c r="AE16" s="81"/>
      <c r="AF16" s="100">
        <f t="shared" si="5"/>
        <v>0</v>
      </c>
      <c r="AG16" s="160"/>
      <c r="AH16" s="384"/>
      <c r="AI16" s="251"/>
      <c r="AJ16" s="95"/>
      <c r="AK16" s="184"/>
      <c r="AL16" s="100">
        <f t="shared" si="7"/>
        <v>0</v>
      </c>
      <c r="AM16" s="160"/>
      <c r="AN16" s="391"/>
      <c r="AO16" s="250"/>
      <c r="AP16" s="80"/>
      <c r="AQ16" s="184"/>
      <c r="AR16" s="100">
        <f t="shared" si="22"/>
        <v>0</v>
      </c>
      <c r="AS16" s="158"/>
      <c r="AT16" s="398"/>
      <c r="AU16" s="80"/>
      <c r="AV16" s="398"/>
      <c r="AW16" s="294"/>
      <c r="AX16" s="79"/>
      <c r="AY16" s="100">
        <f t="shared" si="11"/>
        <v>0</v>
      </c>
      <c r="AZ16" s="158"/>
      <c r="BA16" s="71"/>
      <c r="BB16" s="71"/>
      <c r="BC16" s="100">
        <f t="shared" si="14"/>
        <v>0</v>
      </c>
      <c r="BD16" s="158"/>
      <c r="BE16" s="119"/>
      <c r="BF16" s="119"/>
      <c r="BG16" s="77"/>
      <c r="BH16" s="76"/>
      <c r="BI16" s="100">
        <f t="shared" si="16"/>
        <v>0</v>
      </c>
      <c r="BJ16" s="158"/>
      <c r="BK16" s="398"/>
      <c r="BL16" s="254"/>
      <c r="BM16" s="159"/>
      <c r="BN16" s="71"/>
      <c r="BO16" s="79"/>
      <c r="BP16" s="79"/>
      <c r="BQ16" s="294"/>
      <c r="BR16" s="251"/>
      <c r="BS16" s="93"/>
      <c r="BT16" s="398"/>
      <c r="BU16" s="212"/>
      <c r="BV16" s="81"/>
      <c r="BW16" s="100">
        <f t="shared" si="23"/>
        <v>0</v>
      </c>
      <c r="BX16" s="158"/>
      <c r="BY16" s="398"/>
      <c r="BZ16" s="158"/>
      <c r="CA16" s="212"/>
      <c r="CB16" s="100">
        <f t="shared" si="24"/>
        <v>0</v>
      </c>
      <c r="CC16" s="302">
        <f t="shared" si="18"/>
        <v>0</v>
      </c>
      <c r="CD16" s="303"/>
      <c r="CE16" s="304">
        <f t="shared" si="26"/>
        <v>0</v>
      </c>
      <c r="CF16" s="305" t="str">
        <f t="shared" si="20"/>
        <v/>
      </c>
    </row>
    <row r="17" spans="1:84" ht="12.75" customHeight="1" x14ac:dyDescent="0.35">
      <c r="A17" s="262">
        <f t="shared" ref="A17:A39" si="28">A16+1</f>
        <v>12</v>
      </c>
      <c r="B17" s="5"/>
      <c r="C17" s="405"/>
      <c r="D17" s="410"/>
      <c r="E17" s="470"/>
      <c r="F17" s="100">
        <f t="shared" si="21"/>
        <v>0</v>
      </c>
      <c r="G17" s="155"/>
      <c r="H17" s="325"/>
      <c r="I17" s="87"/>
      <c r="J17" s="100">
        <f t="shared" si="19"/>
        <v>0</v>
      </c>
      <c r="K17" s="158"/>
      <c r="L17" s="112"/>
      <c r="M17" s="92"/>
      <c r="N17" s="325"/>
      <c r="O17" s="100">
        <f t="shared" si="0"/>
        <v>0</v>
      </c>
      <c r="P17" s="153"/>
      <c r="Q17" s="228"/>
      <c r="R17" s="333"/>
      <c r="S17" s="156"/>
      <c r="T17" s="100">
        <f t="shared" si="2"/>
        <v>0</v>
      </c>
      <c r="U17" s="158"/>
      <c r="V17" s="111"/>
      <c r="W17" s="232"/>
      <c r="X17" s="93"/>
      <c r="Y17" s="111"/>
      <c r="Z17" s="114"/>
      <c r="AA17" s="111"/>
      <c r="AB17" s="131"/>
      <c r="AC17" s="157"/>
      <c r="AD17" s="159"/>
      <c r="AE17" s="81"/>
      <c r="AF17" s="100">
        <f t="shared" si="5"/>
        <v>0</v>
      </c>
      <c r="AG17" s="158"/>
      <c r="AH17" s="384"/>
      <c r="AI17" s="251"/>
      <c r="AJ17" s="93"/>
      <c r="AK17" s="184"/>
      <c r="AL17" s="100">
        <f t="shared" si="7"/>
        <v>0</v>
      </c>
      <c r="AM17" s="158"/>
      <c r="AN17" s="391"/>
      <c r="AO17" s="251"/>
      <c r="AP17" s="80"/>
      <c r="AQ17" s="184"/>
      <c r="AR17" s="100">
        <f t="shared" si="22"/>
        <v>0</v>
      </c>
      <c r="AS17" s="158"/>
      <c r="AT17" s="398"/>
      <c r="AU17" s="80"/>
      <c r="AV17" s="398"/>
      <c r="AW17" s="293"/>
      <c r="AX17" s="79"/>
      <c r="AY17" s="100">
        <f t="shared" si="11"/>
        <v>0</v>
      </c>
      <c r="AZ17" s="158"/>
      <c r="BA17" s="70"/>
      <c r="BB17" s="70"/>
      <c r="BC17" s="100">
        <f t="shared" si="14"/>
        <v>0</v>
      </c>
      <c r="BD17" s="158"/>
      <c r="BE17" s="119"/>
      <c r="BF17" s="119"/>
      <c r="BG17" s="77"/>
      <c r="BH17" s="76"/>
      <c r="BI17" s="100">
        <f t="shared" si="16"/>
        <v>0</v>
      </c>
      <c r="BJ17" s="158"/>
      <c r="BK17" s="398"/>
      <c r="BL17" s="255"/>
      <c r="BM17" s="159"/>
      <c r="BN17" s="71"/>
      <c r="BO17" s="79"/>
      <c r="BP17" s="79"/>
      <c r="BQ17" s="294"/>
      <c r="BR17" s="251"/>
      <c r="BS17" s="93"/>
      <c r="BT17" s="398"/>
      <c r="BU17" s="212"/>
      <c r="BV17" s="81"/>
      <c r="BW17" s="100">
        <f t="shared" si="23"/>
        <v>0</v>
      </c>
      <c r="BX17" s="158"/>
      <c r="BY17" s="398"/>
      <c r="BZ17" s="158"/>
      <c r="CA17" s="212"/>
      <c r="CB17" s="100">
        <f t="shared" si="24"/>
        <v>0</v>
      </c>
      <c r="CC17" s="302">
        <f t="shared" si="18"/>
        <v>0</v>
      </c>
      <c r="CD17" s="303"/>
      <c r="CE17" s="304">
        <f t="shared" si="26"/>
        <v>0</v>
      </c>
      <c r="CF17" s="305" t="str">
        <f t="shared" si="20"/>
        <v/>
      </c>
    </row>
    <row r="18" spans="1:84" ht="12.75" customHeight="1" x14ac:dyDescent="0.35">
      <c r="A18" s="262">
        <f t="shared" si="28"/>
        <v>13</v>
      </c>
      <c r="B18" s="10"/>
      <c r="C18" s="405"/>
      <c r="D18" s="410"/>
      <c r="E18" s="470"/>
      <c r="F18" s="100">
        <f t="shared" si="21"/>
        <v>0</v>
      </c>
      <c r="G18" s="153"/>
      <c r="H18" s="325"/>
      <c r="I18" s="78"/>
      <c r="J18" s="100">
        <f t="shared" si="19"/>
        <v>0</v>
      </c>
      <c r="K18" s="158"/>
      <c r="L18" s="110"/>
      <c r="M18" s="92"/>
      <c r="N18" s="326"/>
      <c r="O18" s="100">
        <f t="shared" si="0"/>
        <v>0</v>
      </c>
      <c r="P18" s="155"/>
      <c r="Q18" s="228"/>
      <c r="R18" s="334"/>
      <c r="S18" s="154"/>
      <c r="T18" s="100">
        <f t="shared" si="2"/>
        <v>0</v>
      </c>
      <c r="U18" s="158"/>
      <c r="V18" s="110"/>
      <c r="W18" s="232"/>
      <c r="X18" s="93"/>
      <c r="Y18" s="110"/>
      <c r="Z18" s="114"/>
      <c r="AA18" s="110"/>
      <c r="AB18" s="131"/>
      <c r="AC18" s="157"/>
      <c r="AD18" s="157"/>
      <c r="AE18" s="81"/>
      <c r="AF18" s="100">
        <f t="shared" si="5"/>
        <v>0</v>
      </c>
      <c r="AG18" s="158"/>
      <c r="AH18" s="384"/>
      <c r="AI18" s="250"/>
      <c r="AJ18" s="96"/>
      <c r="AK18" s="184"/>
      <c r="AL18" s="100">
        <f t="shared" si="7"/>
        <v>0</v>
      </c>
      <c r="AM18" s="158"/>
      <c r="AN18" s="390"/>
      <c r="AO18" s="250"/>
      <c r="AP18" s="80"/>
      <c r="AQ18" s="184"/>
      <c r="AR18" s="100">
        <f t="shared" si="22"/>
        <v>0</v>
      </c>
      <c r="AS18" s="158"/>
      <c r="AT18" s="396"/>
      <c r="AU18" s="76"/>
      <c r="AV18" s="396"/>
      <c r="AW18" s="293"/>
      <c r="AX18" s="75"/>
      <c r="AY18" s="100">
        <f t="shared" si="11"/>
        <v>0</v>
      </c>
      <c r="AZ18" s="158"/>
      <c r="BA18" s="70"/>
      <c r="BB18" s="70"/>
      <c r="BC18" s="100">
        <f t="shared" si="14"/>
        <v>0</v>
      </c>
      <c r="BD18" s="158"/>
      <c r="BE18" s="118"/>
      <c r="BF18" s="118"/>
      <c r="BG18" s="77"/>
      <c r="BH18" s="76"/>
      <c r="BI18" s="100">
        <f t="shared" si="16"/>
        <v>0</v>
      </c>
      <c r="BJ18" s="158"/>
      <c r="BK18" s="396"/>
      <c r="BL18" s="254"/>
      <c r="BM18" s="159"/>
      <c r="BN18" s="70"/>
      <c r="BO18" s="75"/>
      <c r="BP18" s="75"/>
      <c r="BQ18" s="293"/>
      <c r="BR18" s="250"/>
      <c r="BS18" s="93"/>
      <c r="BT18" s="396"/>
      <c r="BU18" s="212"/>
      <c r="BV18" s="77"/>
      <c r="BW18" s="100">
        <f t="shared" si="23"/>
        <v>0</v>
      </c>
      <c r="BX18" s="158"/>
      <c r="BY18" s="396"/>
      <c r="BZ18" s="158"/>
      <c r="CA18" s="212"/>
      <c r="CB18" s="100">
        <f t="shared" si="24"/>
        <v>0</v>
      </c>
      <c r="CC18" s="302">
        <f t="shared" si="18"/>
        <v>0</v>
      </c>
      <c r="CD18" s="303"/>
      <c r="CE18" s="304">
        <f t="shared" si="26"/>
        <v>0</v>
      </c>
      <c r="CF18" s="305" t="str">
        <f t="shared" si="20"/>
        <v/>
      </c>
    </row>
    <row r="19" spans="1:84" ht="12.75" customHeight="1" x14ac:dyDescent="0.35">
      <c r="A19" s="262">
        <f t="shared" si="28"/>
        <v>14</v>
      </c>
      <c r="B19" s="5"/>
      <c r="C19" s="405"/>
      <c r="D19" s="410"/>
      <c r="E19" s="470"/>
      <c r="F19" s="100">
        <f t="shared" si="21"/>
        <v>0</v>
      </c>
      <c r="G19" s="155"/>
      <c r="H19" s="325"/>
      <c r="I19" s="78"/>
      <c r="J19" s="100">
        <f t="shared" ref="J19:J24" si="29">SUM(G19:I19)</f>
        <v>0</v>
      </c>
      <c r="K19" s="158"/>
      <c r="L19" s="110"/>
      <c r="M19" s="92"/>
      <c r="N19" s="326"/>
      <c r="O19" s="100">
        <f t="shared" ref="O19:O22" si="30">SUM(K19:N19)</f>
        <v>0</v>
      </c>
      <c r="P19" s="155"/>
      <c r="Q19" s="228"/>
      <c r="R19" s="333"/>
      <c r="S19" s="154"/>
      <c r="T19" s="100">
        <f t="shared" ref="T19:T24" si="31">SUM(P19:S19)</f>
        <v>0</v>
      </c>
      <c r="U19" s="158"/>
      <c r="V19" s="110"/>
      <c r="W19" s="232"/>
      <c r="X19" s="93"/>
      <c r="Y19" s="110"/>
      <c r="Z19" s="114"/>
      <c r="AA19" s="110"/>
      <c r="AB19" s="131"/>
      <c r="AC19" s="157"/>
      <c r="AD19" s="157"/>
      <c r="AE19" s="81"/>
      <c r="AF19" s="100">
        <f t="shared" si="5"/>
        <v>0</v>
      </c>
      <c r="AG19" s="158"/>
      <c r="AH19" s="384"/>
      <c r="AI19" s="250"/>
      <c r="AJ19" s="96"/>
      <c r="AK19" s="184"/>
      <c r="AL19" s="100">
        <f t="shared" si="7"/>
        <v>0</v>
      </c>
      <c r="AM19" s="158"/>
      <c r="AN19" s="390"/>
      <c r="AO19" s="250"/>
      <c r="AP19" s="80"/>
      <c r="AQ19" s="184"/>
      <c r="AR19" s="100">
        <f t="shared" si="22"/>
        <v>0</v>
      </c>
      <c r="AS19" s="158"/>
      <c r="AT19" s="396"/>
      <c r="AU19" s="76"/>
      <c r="AV19" s="396"/>
      <c r="AW19" s="293"/>
      <c r="AX19" s="75"/>
      <c r="AY19" s="100">
        <f t="shared" si="11"/>
        <v>0</v>
      </c>
      <c r="AZ19" s="158"/>
      <c r="BA19" s="70"/>
      <c r="BB19" s="70"/>
      <c r="BC19" s="100">
        <f t="shared" si="14"/>
        <v>0</v>
      </c>
      <c r="BD19" s="158"/>
      <c r="BE19" s="118"/>
      <c r="BF19" s="118"/>
      <c r="BG19" s="77"/>
      <c r="BH19" s="76"/>
      <c r="BI19" s="100">
        <f t="shared" si="16"/>
        <v>0</v>
      </c>
      <c r="BJ19" s="158"/>
      <c r="BK19" s="396"/>
      <c r="BL19" s="254"/>
      <c r="BM19" s="159"/>
      <c r="BN19" s="70"/>
      <c r="BO19" s="75"/>
      <c r="BP19" s="75"/>
      <c r="BQ19" s="293"/>
      <c r="BR19" s="250"/>
      <c r="BS19" s="93"/>
      <c r="BT19" s="396"/>
      <c r="BU19" s="212"/>
      <c r="BV19" s="77"/>
      <c r="BW19" s="100">
        <f t="shared" si="23"/>
        <v>0</v>
      </c>
      <c r="BX19" s="158"/>
      <c r="BY19" s="396"/>
      <c r="BZ19" s="158"/>
      <c r="CA19" s="212"/>
      <c r="CB19" s="100">
        <f t="shared" si="24"/>
        <v>0</v>
      </c>
      <c r="CC19" s="302">
        <f t="shared" si="18"/>
        <v>0</v>
      </c>
      <c r="CD19" s="303"/>
      <c r="CE19" s="304">
        <f t="shared" si="26"/>
        <v>0</v>
      </c>
      <c r="CF19" s="305" t="str">
        <f t="shared" ref="CF19" si="32">IF(CE19&gt;=$CH$5,1,"")</f>
        <v/>
      </c>
    </row>
    <row r="20" spans="1:84" ht="12.75" customHeight="1" x14ac:dyDescent="0.35">
      <c r="A20" s="262">
        <f t="shared" si="28"/>
        <v>15</v>
      </c>
      <c r="B20" s="355"/>
      <c r="C20" s="405"/>
      <c r="D20" s="410"/>
      <c r="E20" s="470"/>
      <c r="F20" s="100">
        <f t="shared" si="21"/>
        <v>0</v>
      </c>
      <c r="G20" s="155"/>
      <c r="H20" s="325"/>
      <c r="I20" s="82"/>
      <c r="J20" s="100">
        <f t="shared" si="29"/>
        <v>0</v>
      </c>
      <c r="K20" s="158"/>
      <c r="L20" s="110"/>
      <c r="M20" s="92"/>
      <c r="N20" s="326"/>
      <c r="O20" s="100">
        <f t="shared" si="30"/>
        <v>0</v>
      </c>
      <c r="P20" s="155"/>
      <c r="Q20" s="228"/>
      <c r="R20" s="334"/>
      <c r="S20" s="154"/>
      <c r="T20" s="100">
        <f t="shared" si="31"/>
        <v>0</v>
      </c>
      <c r="U20" s="158"/>
      <c r="V20" s="111"/>
      <c r="W20" s="232"/>
      <c r="X20" s="93"/>
      <c r="Y20" s="111"/>
      <c r="Z20" s="114"/>
      <c r="AA20" s="111"/>
      <c r="AB20" s="131"/>
      <c r="AC20" s="157"/>
      <c r="AD20" s="159"/>
      <c r="AE20" s="81"/>
      <c r="AF20" s="100">
        <f t="shared" si="5"/>
        <v>0</v>
      </c>
      <c r="AG20" s="158"/>
      <c r="AH20" s="384"/>
      <c r="AI20" s="251"/>
      <c r="AJ20" s="93"/>
      <c r="AK20" s="184"/>
      <c r="AL20" s="100">
        <f t="shared" si="7"/>
        <v>0</v>
      </c>
      <c r="AM20" s="158"/>
      <c r="AN20" s="391"/>
      <c r="AO20" s="251"/>
      <c r="AP20" s="80"/>
      <c r="AQ20" s="184"/>
      <c r="AR20" s="100">
        <f t="shared" si="22"/>
        <v>0</v>
      </c>
      <c r="AS20" s="158"/>
      <c r="AT20" s="398"/>
      <c r="AU20" s="80"/>
      <c r="AV20" s="398"/>
      <c r="AW20" s="293"/>
      <c r="AX20" s="75"/>
      <c r="AY20" s="100">
        <f t="shared" si="11"/>
        <v>0</v>
      </c>
      <c r="AZ20" s="158"/>
      <c r="BA20" s="70"/>
      <c r="BB20" s="70"/>
      <c r="BC20" s="100">
        <f t="shared" si="14"/>
        <v>0</v>
      </c>
      <c r="BD20" s="158"/>
      <c r="BE20" s="119"/>
      <c r="BF20" s="119"/>
      <c r="BG20" s="77"/>
      <c r="BH20" s="76"/>
      <c r="BI20" s="100">
        <f t="shared" si="16"/>
        <v>0</v>
      </c>
      <c r="BJ20" s="158"/>
      <c r="BK20" s="398"/>
      <c r="BL20" s="254"/>
      <c r="BM20" s="157"/>
      <c r="BN20" s="71"/>
      <c r="BO20" s="79"/>
      <c r="BP20" s="79"/>
      <c r="BQ20" s="294"/>
      <c r="BR20" s="251"/>
      <c r="BS20" s="93"/>
      <c r="BT20" s="398"/>
      <c r="BU20" s="212"/>
      <c r="BV20" s="81"/>
      <c r="BW20" s="100">
        <f t="shared" si="23"/>
        <v>0</v>
      </c>
      <c r="BX20" s="158"/>
      <c r="BY20" s="398"/>
      <c r="BZ20" s="158"/>
      <c r="CA20" s="212"/>
      <c r="CB20" s="100">
        <f t="shared" si="24"/>
        <v>0</v>
      </c>
      <c r="CC20" s="302">
        <f t="shared" si="18"/>
        <v>0</v>
      </c>
      <c r="CD20" s="303"/>
      <c r="CE20" s="304">
        <f t="shared" si="26"/>
        <v>0</v>
      </c>
      <c r="CF20" s="305" t="str">
        <f t="shared" si="20"/>
        <v/>
      </c>
    </row>
    <row r="21" spans="1:84" ht="12.75" customHeight="1" x14ac:dyDescent="0.35">
      <c r="A21" s="262">
        <f t="shared" si="28"/>
        <v>16</v>
      </c>
      <c r="B21" s="7"/>
      <c r="C21" s="405"/>
      <c r="D21" s="410"/>
      <c r="E21" s="470"/>
      <c r="F21" s="100">
        <f t="shared" si="21"/>
        <v>0</v>
      </c>
      <c r="G21" s="153"/>
      <c r="H21" s="325"/>
      <c r="I21" s="82"/>
      <c r="J21" s="100">
        <f t="shared" si="29"/>
        <v>0</v>
      </c>
      <c r="K21" s="158"/>
      <c r="L21" s="110"/>
      <c r="M21" s="92"/>
      <c r="N21" s="326"/>
      <c r="O21" s="100">
        <f t="shared" si="30"/>
        <v>0</v>
      </c>
      <c r="P21" s="155"/>
      <c r="Q21" s="228"/>
      <c r="R21" s="334"/>
      <c r="S21" s="154"/>
      <c r="T21" s="100">
        <f t="shared" si="31"/>
        <v>0</v>
      </c>
      <c r="U21" s="158"/>
      <c r="V21" s="111"/>
      <c r="W21" s="232"/>
      <c r="X21" s="93"/>
      <c r="Y21" s="111"/>
      <c r="Z21" s="114"/>
      <c r="AA21" s="111"/>
      <c r="AB21" s="131"/>
      <c r="AC21" s="157"/>
      <c r="AD21" s="159"/>
      <c r="AE21" s="81"/>
      <c r="AF21" s="100">
        <f t="shared" si="5"/>
        <v>0</v>
      </c>
      <c r="AG21" s="158"/>
      <c r="AH21" s="384"/>
      <c r="AI21" s="250"/>
      <c r="AJ21" s="93"/>
      <c r="AK21" s="184"/>
      <c r="AL21" s="100">
        <f t="shared" si="7"/>
        <v>0</v>
      </c>
      <c r="AM21" s="158"/>
      <c r="AN21" s="391"/>
      <c r="AO21" s="251"/>
      <c r="AP21" s="80"/>
      <c r="AQ21" s="184"/>
      <c r="AR21" s="100">
        <f t="shared" si="22"/>
        <v>0</v>
      </c>
      <c r="AS21" s="158"/>
      <c r="AT21" s="398"/>
      <c r="AU21" s="80"/>
      <c r="AV21" s="398"/>
      <c r="AW21" s="293"/>
      <c r="AX21" s="75"/>
      <c r="AY21" s="100">
        <f t="shared" si="11"/>
        <v>0</v>
      </c>
      <c r="AZ21" s="158"/>
      <c r="BA21" s="70"/>
      <c r="BB21" s="71"/>
      <c r="BC21" s="100">
        <f t="shared" si="14"/>
        <v>0</v>
      </c>
      <c r="BD21" s="158"/>
      <c r="BE21" s="118"/>
      <c r="BF21" s="119"/>
      <c r="BG21" s="77"/>
      <c r="BH21" s="76"/>
      <c r="BI21" s="100">
        <f t="shared" si="16"/>
        <v>0</v>
      </c>
      <c r="BJ21" s="158"/>
      <c r="BK21" s="398"/>
      <c r="BL21" s="254"/>
      <c r="BM21" s="157"/>
      <c r="BN21" s="71"/>
      <c r="BO21" s="79"/>
      <c r="BP21" s="79"/>
      <c r="BQ21" s="294"/>
      <c r="BR21" s="251"/>
      <c r="BS21" s="95"/>
      <c r="BT21" s="398"/>
      <c r="BU21" s="212"/>
      <c r="BV21" s="81"/>
      <c r="BW21" s="100">
        <f t="shared" si="23"/>
        <v>0</v>
      </c>
      <c r="BX21" s="158"/>
      <c r="BY21" s="398"/>
      <c r="BZ21" s="158"/>
      <c r="CA21" s="212"/>
      <c r="CB21" s="100">
        <f t="shared" si="24"/>
        <v>0</v>
      </c>
      <c r="CC21" s="302">
        <f t="shared" si="18"/>
        <v>0</v>
      </c>
      <c r="CD21" s="303"/>
      <c r="CE21" s="304">
        <f t="shared" si="26"/>
        <v>0</v>
      </c>
      <c r="CF21" s="305" t="str">
        <f t="shared" si="20"/>
        <v/>
      </c>
    </row>
    <row r="22" spans="1:84" ht="12.75" customHeight="1" x14ac:dyDescent="0.35">
      <c r="A22" s="262">
        <f t="shared" si="28"/>
        <v>17</v>
      </c>
      <c r="B22" s="5"/>
      <c r="C22" s="405"/>
      <c r="D22" s="410"/>
      <c r="E22" s="470"/>
      <c r="F22" s="100">
        <f t="shared" si="21"/>
        <v>0</v>
      </c>
      <c r="G22" s="155"/>
      <c r="H22" s="325"/>
      <c r="I22" s="82"/>
      <c r="J22" s="100">
        <f t="shared" si="29"/>
        <v>0</v>
      </c>
      <c r="K22" s="158"/>
      <c r="L22" s="111"/>
      <c r="M22" s="92"/>
      <c r="N22" s="325"/>
      <c r="O22" s="100">
        <f t="shared" si="30"/>
        <v>0</v>
      </c>
      <c r="P22" s="155"/>
      <c r="Q22" s="228"/>
      <c r="R22" s="333"/>
      <c r="S22" s="156"/>
      <c r="T22" s="100">
        <f t="shared" si="31"/>
        <v>0</v>
      </c>
      <c r="U22" s="158"/>
      <c r="V22" s="111"/>
      <c r="W22" s="232"/>
      <c r="X22" s="93"/>
      <c r="Y22" s="111"/>
      <c r="Z22" s="114"/>
      <c r="AA22" s="111"/>
      <c r="AB22" s="131"/>
      <c r="AC22" s="157"/>
      <c r="AD22" s="159"/>
      <c r="AE22" s="81"/>
      <c r="AF22" s="100">
        <f t="shared" si="5"/>
        <v>0</v>
      </c>
      <c r="AG22" s="158"/>
      <c r="AH22" s="384"/>
      <c r="AI22" s="250"/>
      <c r="AJ22" s="93"/>
      <c r="AK22" s="184"/>
      <c r="AL22" s="100">
        <f t="shared" si="7"/>
        <v>0</v>
      </c>
      <c r="AM22" s="158"/>
      <c r="AN22" s="391"/>
      <c r="AO22" s="251"/>
      <c r="AP22" s="80"/>
      <c r="AQ22" s="184"/>
      <c r="AR22" s="100">
        <f t="shared" si="22"/>
        <v>0</v>
      </c>
      <c r="AS22" s="158"/>
      <c r="AT22" s="398"/>
      <c r="AU22" s="80"/>
      <c r="AV22" s="398"/>
      <c r="AW22" s="293"/>
      <c r="AX22" s="75"/>
      <c r="AY22" s="100">
        <f t="shared" si="11"/>
        <v>0</v>
      </c>
      <c r="AZ22" s="158"/>
      <c r="BA22" s="70"/>
      <c r="BB22" s="70"/>
      <c r="BC22" s="100">
        <f t="shared" si="14"/>
        <v>0</v>
      </c>
      <c r="BD22" s="158"/>
      <c r="BE22" s="119"/>
      <c r="BF22" s="119"/>
      <c r="BG22" s="77"/>
      <c r="BH22" s="76"/>
      <c r="BI22" s="100">
        <f t="shared" si="16"/>
        <v>0</v>
      </c>
      <c r="BJ22" s="158"/>
      <c r="BK22" s="398"/>
      <c r="BL22" s="254"/>
      <c r="BM22" s="157"/>
      <c r="BN22" s="71"/>
      <c r="BO22" s="79"/>
      <c r="BP22" s="79"/>
      <c r="BQ22" s="294"/>
      <c r="BR22" s="251"/>
      <c r="BS22" s="93"/>
      <c r="BT22" s="398"/>
      <c r="BU22" s="212"/>
      <c r="BV22" s="81"/>
      <c r="BW22" s="100">
        <f>SUM(BJ22:BV22)</f>
        <v>0</v>
      </c>
      <c r="BX22" s="158"/>
      <c r="BY22" s="398"/>
      <c r="BZ22" s="158"/>
      <c r="CA22" s="212"/>
      <c r="CB22" s="100">
        <f>SUM(BX22:CA22)</f>
        <v>0</v>
      </c>
      <c r="CC22" s="302">
        <f t="shared" si="18"/>
        <v>0</v>
      </c>
      <c r="CD22" s="303"/>
      <c r="CE22" s="304">
        <f t="shared" si="26"/>
        <v>0</v>
      </c>
      <c r="CF22" s="305" t="str">
        <f t="shared" si="20"/>
        <v/>
      </c>
    </row>
    <row r="23" spans="1:84" ht="12.75" customHeight="1" x14ac:dyDescent="0.35">
      <c r="A23" s="262">
        <f t="shared" si="28"/>
        <v>18</v>
      </c>
      <c r="B23" s="5"/>
      <c r="C23" s="405"/>
      <c r="D23" s="410"/>
      <c r="E23" s="470"/>
      <c r="F23" s="100">
        <f t="shared" ref="F23:F25" si="33">SUM(D23:E23)</f>
        <v>0</v>
      </c>
      <c r="G23" s="155"/>
      <c r="H23" s="325"/>
      <c r="I23" s="82"/>
      <c r="J23" s="100">
        <f t="shared" si="29"/>
        <v>0</v>
      </c>
      <c r="K23" s="158"/>
      <c r="L23" s="111"/>
      <c r="M23" s="92"/>
      <c r="N23" s="325"/>
      <c r="O23" s="100">
        <f t="shared" ref="O23:O25" si="34">SUM(K23:N23)</f>
        <v>0</v>
      </c>
      <c r="P23" s="155"/>
      <c r="Q23" s="228"/>
      <c r="R23" s="333"/>
      <c r="S23" s="156"/>
      <c r="T23" s="100">
        <f t="shared" si="31"/>
        <v>0</v>
      </c>
      <c r="U23" s="158"/>
      <c r="V23" s="111"/>
      <c r="W23" s="232"/>
      <c r="X23" s="93"/>
      <c r="Y23" s="111"/>
      <c r="Z23" s="114"/>
      <c r="AA23" s="111"/>
      <c r="AB23" s="131"/>
      <c r="AC23" s="157"/>
      <c r="AD23" s="159"/>
      <c r="AE23" s="81"/>
      <c r="AF23" s="100">
        <f t="shared" si="5"/>
        <v>0</v>
      </c>
      <c r="AG23" s="158"/>
      <c r="AH23" s="384"/>
      <c r="AI23" s="250"/>
      <c r="AJ23" s="93"/>
      <c r="AK23" s="184"/>
      <c r="AL23" s="100">
        <f t="shared" si="7"/>
        <v>0</v>
      </c>
      <c r="AM23" s="158"/>
      <c r="AN23" s="391"/>
      <c r="AO23" s="251"/>
      <c r="AP23" s="80"/>
      <c r="AQ23" s="184"/>
      <c r="AR23" s="100">
        <f t="shared" si="22"/>
        <v>0</v>
      </c>
      <c r="AS23" s="158"/>
      <c r="AT23" s="398"/>
      <c r="AU23" s="80"/>
      <c r="AV23" s="398"/>
      <c r="AW23" s="293"/>
      <c r="AX23" s="75"/>
      <c r="AY23" s="100">
        <f t="shared" si="11"/>
        <v>0</v>
      </c>
      <c r="AZ23" s="158"/>
      <c r="BA23" s="70"/>
      <c r="BB23" s="70"/>
      <c r="BC23" s="100">
        <f t="shared" si="14"/>
        <v>0</v>
      </c>
      <c r="BD23" s="158"/>
      <c r="BE23" s="119"/>
      <c r="BF23" s="119"/>
      <c r="BG23" s="77"/>
      <c r="BH23" s="76"/>
      <c r="BI23" s="100">
        <f t="shared" si="16"/>
        <v>0</v>
      </c>
      <c r="BJ23" s="158"/>
      <c r="BK23" s="398"/>
      <c r="BL23" s="254"/>
      <c r="BM23" s="159"/>
      <c r="BN23" s="71"/>
      <c r="BO23" s="79"/>
      <c r="BP23" s="79"/>
      <c r="BQ23" s="294"/>
      <c r="BR23" s="251"/>
      <c r="BS23" s="93"/>
      <c r="BT23" s="398"/>
      <c r="BU23" s="212"/>
      <c r="BV23" s="81"/>
      <c r="BW23" s="100">
        <f t="shared" si="23"/>
        <v>0</v>
      </c>
      <c r="BX23" s="158"/>
      <c r="BY23" s="398"/>
      <c r="BZ23" s="158"/>
      <c r="CA23" s="212"/>
      <c r="CB23" s="100">
        <f t="shared" si="24"/>
        <v>0</v>
      </c>
      <c r="CC23" s="302">
        <f t="shared" si="18"/>
        <v>0</v>
      </c>
      <c r="CD23" s="303"/>
      <c r="CE23" s="304">
        <f t="shared" si="26"/>
        <v>0</v>
      </c>
      <c r="CF23" s="305" t="str">
        <f t="shared" si="20"/>
        <v/>
      </c>
    </row>
    <row r="24" spans="1:84" ht="12.75" customHeight="1" x14ac:dyDescent="0.35">
      <c r="A24" s="262">
        <f t="shared" si="28"/>
        <v>19</v>
      </c>
      <c r="B24" s="5"/>
      <c r="C24" s="405"/>
      <c r="D24" s="410"/>
      <c r="E24" s="470"/>
      <c r="F24" s="100">
        <f t="shared" si="33"/>
        <v>0</v>
      </c>
      <c r="G24" s="153"/>
      <c r="H24" s="325"/>
      <c r="I24" s="82"/>
      <c r="J24" s="100">
        <f t="shared" si="29"/>
        <v>0</v>
      </c>
      <c r="K24" s="158"/>
      <c r="L24" s="111"/>
      <c r="M24" s="92"/>
      <c r="N24" s="325"/>
      <c r="O24" s="100">
        <f t="shared" si="34"/>
        <v>0</v>
      </c>
      <c r="P24" s="155"/>
      <c r="Q24" s="228"/>
      <c r="R24" s="333"/>
      <c r="S24" s="156"/>
      <c r="T24" s="100">
        <f t="shared" si="31"/>
        <v>0</v>
      </c>
      <c r="U24" s="158"/>
      <c r="V24" s="111"/>
      <c r="W24" s="232"/>
      <c r="X24" s="93"/>
      <c r="Y24" s="111"/>
      <c r="Z24" s="114"/>
      <c r="AA24" s="111"/>
      <c r="AB24" s="131"/>
      <c r="AC24" s="157"/>
      <c r="AD24" s="159"/>
      <c r="AE24" s="81"/>
      <c r="AF24" s="100">
        <f t="shared" si="5"/>
        <v>0</v>
      </c>
      <c r="AG24" s="158"/>
      <c r="AH24" s="384"/>
      <c r="AI24" s="250"/>
      <c r="AJ24" s="93"/>
      <c r="AK24" s="184"/>
      <c r="AL24" s="100">
        <f t="shared" si="7"/>
        <v>0</v>
      </c>
      <c r="AM24" s="158"/>
      <c r="AN24" s="391"/>
      <c r="AO24" s="251"/>
      <c r="AP24" s="80"/>
      <c r="AQ24" s="184"/>
      <c r="AR24" s="100">
        <f t="shared" si="22"/>
        <v>0</v>
      </c>
      <c r="AS24" s="158"/>
      <c r="AT24" s="398"/>
      <c r="AU24" s="80"/>
      <c r="AV24" s="398"/>
      <c r="AW24" s="294"/>
      <c r="AX24" s="75"/>
      <c r="AY24" s="100">
        <f t="shared" si="11"/>
        <v>0</v>
      </c>
      <c r="AZ24" s="158"/>
      <c r="BA24" s="70"/>
      <c r="BB24" s="70"/>
      <c r="BC24" s="100">
        <f t="shared" si="14"/>
        <v>0</v>
      </c>
      <c r="BD24" s="158"/>
      <c r="BE24" s="119"/>
      <c r="BF24" s="119"/>
      <c r="BG24" s="77"/>
      <c r="BH24" s="76"/>
      <c r="BI24" s="100">
        <f t="shared" si="16"/>
        <v>0</v>
      </c>
      <c r="BJ24" s="158"/>
      <c r="BK24" s="398"/>
      <c r="BL24" s="254"/>
      <c r="BM24" s="159"/>
      <c r="BN24" s="71"/>
      <c r="BO24" s="79"/>
      <c r="BP24" s="79"/>
      <c r="BQ24" s="294"/>
      <c r="BR24" s="251"/>
      <c r="BS24" s="93"/>
      <c r="BT24" s="398"/>
      <c r="BU24" s="212"/>
      <c r="BV24" s="81"/>
      <c r="BW24" s="100">
        <f t="shared" si="23"/>
        <v>0</v>
      </c>
      <c r="BX24" s="158"/>
      <c r="BY24" s="398"/>
      <c r="BZ24" s="158"/>
      <c r="CA24" s="212"/>
      <c r="CB24" s="100">
        <f t="shared" si="24"/>
        <v>0</v>
      </c>
      <c r="CC24" s="302">
        <f t="shared" si="18"/>
        <v>0</v>
      </c>
      <c r="CD24" s="303"/>
      <c r="CE24" s="304">
        <f t="shared" si="26"/>
        <v>0</v>
      </c>
      <c r="CF24" s="305" t="str">
        <f t="shared" si="20"/>
        <v/>
      </c>
    </row>
    <row r="25" spans="1:84" ht="12.75" customHeight="1" x14ac:dyDescent="0.35">
      <c r="A25" s="262">
        <f t="shared" si="28"/>
        <v>20</v>
      </c>
      <c r="B25" s="6"/>
      <c r="C25" s="405"/>
      <c r="D25" s="410"/>
      <c r="E25" s="470"/>
      <c r="F25" s="100">
        <f t="shared" si="33"/>
        <v>0</v>
      </c>
      <c r="G25" s="155"/>
      <c r="H25" s="325"/>
      <c r="I25" s="82"/>
      <c r="J25" s="100">
        <f t="shared" ref="J25" si="35">SUM(G25:I25)</f>
        <v>0</v>
      </c>
      <c r="K25" s="158"/>
      <c r="L25" s="111"/>
      <c r="M25" s="92"/>
      <c r="N25" s="325"/>
      <c r="O25" s="100">
        <f t="shared" si="34"/>
        <v>0</v>
      </c>
      <c r="P25" s="155"/>
      <c r="Q25" s="228"/>
      <c r="R25" s="333"/>
      <c r="S25" s="156"/>
      <c r="T25" s="100">
        <f t="shared" ref="T25" si="36">SUM(P25:S25)</f>
        <v>0</v>
      </c>
      <c r="U25" s="230"/>
      <c r="V25" s="111"/>
      <c r="W25" s="232"/>
      <c r="X25" s="95"/>
      <c r="Y25" s="111"/>
      <c r="Z25" s="114"/>
      <c r="AA25" s="111"/>
      <c r="AB25" s="131"/>
      <c r="AC25" s="157"/>
      <c r="AD25" s="159"/>
      <c r="AE25" s="80"/>
      <c r="AF25" s="100">
        <f t="shared" si="5"/>
        <v>0</v>
      </c>
      <c r="AG25" s="158"/>
      <c r="AH25" s="384"/>
      <c r="AI25" s="251"/>
      <c r="AJ25" s="93"/>
      <c r="AK25" s="184"/>
      <c r="AL25" s="100">
        <f t="shared" si="7"/>
        <v>0</v>
      </c>
      <c r="AM25" s="158"/>
      <c r="AN25" s="391"/>
      <c r="AO25" s="251"/>
      <c r="AP25" s="80"/>
      <c r="AQ25" s="184"/>
      <c r="AR25" s="100">
        <f t="shared" si="22"/>
        <v>0</v>
      </c>
      <c r="AS25" s="158"/>
      <c r="AT25" s="398"/>
      <c r="AU25" s="80"/>
      <c r="AV25" s="398"/>
      <c r="AW25" s="293"/>
      <c r="AX25" s="79"/>
      <c r="AY25" s="100">
        <f t="shared" si="11"/>
        <v>0</v>
      </c>
      <c r="AZ25" s="158"/>
      <c r="BA25" s="70"/>
      <c r="BB25" s="70"/>
      <c r="BC25" s="100">
        <f t="shared" si="14"/>
        <v>0</v>
      </c>
      <c r="BD25" s="158"/>
      <c r="BE25" s="119"/>
      <c r="BF25" s="119"/>
      <c r="BG25" s="81"/>
      <c r="BH25" s="76"/>
      <c r="BI25" s="100">
        <f t="shared" si="16"/>
        <v>0</v>
      </c>
      <c r="BJ25" s="158"/>
      <c r="BK25" s="398"/>
      <c r="BL25" s="255"/>
      <c r="BM25" s="159"/>
      <c r="BN25" s="71"/>
      <c r="BO25" s="79"/>
      <c r="BP25" s="79"/>
      <c r="BQ25" s="294"/>
      <c r="BR25" s="251"/>
      <c r="BS25" s="95"/>
      <c r="BT25" s="398"/>
      <c r="BU25" s="212"/>
      <c r="BV25" s="81"/>
      <c r="BW25" s="100">
        <f t="shared" si="23"/>
        <v>0</v>
      </c>
      <c r="BX25" s="158"/>
      <c r="BY25" s="398"/>
      <c r="BZ25" s="158"/>
      <c r="CA25" s="212"/>
      <c r="CB25" s="100">
        <f t="shared" si="24"/>
        <v>0</v>
      </c>
      <c r="CC25" s="302">
        <f t="shared" si="18"/>
        <v>0</v>
      </c>
      <c r="CD25" s="303"/>
      <c r="CE25" s="304">
        <f t="shared" si="26"/>
        <v>0</v>
      </c>
      <c r="CF25" s="305" t="str">
        <f t="shared" si="20"/>
        <v/>
      </c>
    </row>
    <row r="26" spans="1:84" ht="12.75" customHeight="1" x14ac:dyDescent="0.35">
      <c r="A26" s="262">
        <f t="shared" si="28"/>
        <v>21</v>
      </c>
      <c r="B26" s="5"/>
      <c r="C26" s="405"/>
      <c r="D26" s="410"/>
      <c r="E26" s="470"/>
      <c r="F26" s="100">
        <f t="shared" ref="F26:F35" si="37">SUM(D26:E26)</f>
        <v>0</v>
      </c>
      <c r="G26" s="155"/>
      <c r="H26" s="325"/>
      <c r="I26" s="87"/>
      <c r="J26" s="100">
        <f t="shared" si="19"/>
        <v>0</v>
      </c>
      <c r="K26" s="158"/>
      <c r="L26" s="112"/>
      <c r="M26" s="92"/>
      <c r="N26" s="326"/>
      <c r="O26" s="100">
        <f t="shared" si="0"/>
        <v>0</v>
      </c>
      <c r="P26" s="155"/>
      <c r="Q26" s="228"/>
      <c r="R26" s="333"/>
      <c r="S26" s="156"/>
      <c r="T26" s="100">
        <f t="shared" si="2"/>
        <v>0</v>
      </c>
      <c r="U26" s="158"/>
      <c r="V26" s="112"/>
      <c r="W26" s="232"/>
      <c r="X26" s="93"/>
      <c r="Y26" s="112"/>
      <c r="Z26" s="114"/>
      <c r="AA26" s="111"/>
      <c r="AB26" s="131"/>
      <c r="AC26" s="157"/>
      <c r="AD26" s="159"/>
      <c r="AE26" s="81"/>
      <c r="AF26" s="100">
        <f t="shared" si="5"/>
        <v>0</v>
      </c>
      <c r="AG26" s="158"/>
      <c r="AH26" s="384"/>
      <c r="AI26" s="250"/>
      <c r="AJ26" s="70"/>
      <c r="AK26" s="184"/>
      <c r="AL26" s="100">
        <f t="shared" si="7"/>
        <v>0</v>
      </c>
      <c r="AM26" s="158"/>
      <c r="AN26" s="391"/>
      <c r="AO26" s="250"/>
      <c r="AP26" s="80"/>
      <c r="AQ26" s="184"/>
      <c r="AR26" s="100">
        <f t="shared" si="22"/>
        <v>0</v>
      </c>
      <c r="AS26" s="158"/>
      <c r="AT26" s="398"/>
      <c r="AU26" s="80"/>
      <c r="AV26" s="398"/>
      <c r="AW26" s="293"/>
      <c r="AX26" s="75"/>
      <c r="AY26" s="100">
        <f t="shared" si="11"/>
        <v>0</v>
      </c>
      <c r="AZ26" s="158"/>
      <c r="BA26" s="70"/>
      <c r="BB26" s="70"/>
      <c r="BC26" s="100">
        <f t="shared" si="14"/>
        <v>0</v>
      </c>
      <c r="BD26" s="158"/>
      <c r="BE26" s="119"/>
      <c r="BF26" s="119"/>
      <c r="BG26" s="81"/>
      <c r="BH26" s="76"/>
      <c r="BI26" s="100">
        <f t="shared" si="16"/>
        <v>0</v>
      </c>
      <c r="BJ26" s="158"/>
      <c r="BK26" s="398"/>
      <c r="BL26" s="255"/>
      <c r="BM26" s="157"/>
      <c r="BN26" s="71"/>
      <c r="BO26" s="79"/>
      <c r="BP26" s="79"/>
      <c r="BQ26" s="294"/>
      <c r="BR26" s="250"/>
      <c r="BS26" s="95"/>
      <c r="BT26" s="398"/>
      <c r="BU26" s="212"/>
      <c r="BV26" s="81"/>
      <c r="BW26" s="100">
        <f t="shared" si="23"/>
        <v>0</v>
      </c>
      <c r="BX26" s="158"/>
      <c r="BY26" s="398"/>
      <c r="BZ26" s="158"/>
      <c r="CA26" s="212"/>
      <c r="CB26" s="100">
        <f t="shared" si="24"/>
        <v>0</v>
      </c>
      <c r="CC26" s="302">
        <f t="shared" si="18"/>
        <v>0</v>
      </c>
      <c r="CD26" s="303"/>
      <c r="CE26" s="304">
        <f t="shared" si="26"/>
        <v>0</v>
      </c>
      <c r="CF26" s="305" t="str">
        <f t="shared" si="20"/>
        <v/>
      </c>
    </row>
    <row r="27" spans="1:84" ht="12.75" customHeight="1" x14ac:dyDescent="0.35">
      <c r="A27" s="262">
        <f t="shared" si="28"/>
        <v>22</v>
      </c>
      <c r="B27" s="6"/>
      <c r="C27" s="405"/>
      <c r="D27" s="410"/>
      <c r="E27" s="470"/>
      <c r="F27" s="100">
        <f t="shared" si="37"/>
        <v>0</v>
      </c>
      <c r="G27" s="153"/>
      <c r="H27" s="325"/>
      <c r="I27" s="82"/>
      <c r="J27" s="100">
        <f t="shared" si="19"/>
        <v>0</v>
      </c>
      <c r="K27" s="158"/>
      <c r="L27" s="111"/>
      <c r="M27" s="92"/>
      <c r="N27" s="325"/>
      <c r="O27" s="100">
        <f t="shared" si="0"/>
        <v>0</v>
      </c>
      <c r="P27" s="155"/>
      <c r="Q27" s="228"/>
      <c r="R27" s="333"/>
      <c r="S27" s="156"/>
      <c r="T27" s="100">
        <f t="shared" si="2"/>
        <v>0</v>
      </c>
      <c r="U27" s="230"/>
      <c r="V27" s="111"/>
      <c r="W27" s="232"/>
      <c r="X27" s="95"/>
      <c r="Y27" s="111"/>
      <c r="Z27" s="114"/>
      <c r="AA27" s="111"/>
      <c r="AB27" s="131"/>
      <c r="AC27" s="157"/>
      <c r="AD27" s="159"/>
      <c r="AE27" s="81"/>
      <c r="AF27" s="100">
        <f t="shared" si="5"/>
        <v>0</v>
      </c>
      <c r="AG27" s="160"/>
      <c r="AH27" s="384"/>
      <c r="AI27" s="251"/>
      <c r="AJ27" s="93"/>
      <c r="AK27" s="184"/>
      <c r="AL27" s="100">
        <f t="shared" si="7"/>
        <v>0</v>
      </c>
      <c r="AM27" s="160"/>
      <c r="AN27" s="391"/>
      <c r="AO27" s="251"/>
      <c r="AP27" s="80"/>
      <c r="AQ27" s="184"/>
      <c r="AR27" s="100">
        <f t="shared" si="22"/>
        <v>0</v>
      </c>
      <c r="AS27" s="158"/>
      <c r="AT27" s="398"/>
      <c r="AU27" s="80"/>
      <c r="AV27" s="398"/>
      <c r="AW27" s="294"/>
      <c r="AX27" s="79"/>
      <c r="AY27" s="100">
        <f t="shared" si="11"/>
        <v>0</v>
      </c>
      <c r="AZ27" s="158"/>
      <c r="BA27" s="71"/>
      <c r="BB27" s="71"/>
      <c r="BC27" s="100">
        <f t="shared" si="14"/>
        <v>0</v>
      </c>
      <c r="BD27" s="158"/>
      <c r="BE27" s="119"/>
      <c r="BF27" s="119"/>
      <c r="BG27" s="81"/>
      <c r="BH27" s="76"/>
      <c r="BI27" s="100">
        <f t="shared" si="16"/>
        <v>0</v>
      </c>
      <c r="BJ27" s="158"/>
      <c r="BK27" s="398"/>
      <c r="BL27" s="255"/>
      <c r="BM27" s="159"/>
      <c r="BN27" s="71"/>
      <c r="BO27" s="79"/>
      <c r="BP27" s="79"/>
      <c r="BQ27" s="294"/>
      <c r="BR27" s="251"/>
      <c r="BS27" s="95"/>
      <c r="BT27" s="398"/>
      <c r="BU27" s="213"/>
      <c r="BV27" s="81"/>
      <c r="BW27" s="100">
        <f t="shared" si="23"/>
        <v>0</v>
      </c>
      <c r="BX27" s="158"/>
      <c r="BY27" s="398"/>
      <c r="BZ27" s="158"/>
      <c r="CA27" s="213"/>
      <c r="CB27" s="100">
        <f t="shared" si="24"/>
        <v>0</v>
      </c>
      <c r="CC27" s="302">
        <f t="shared" si="18"/>
        <v>0</v>
      </c>
      <c r="CD27" s="303"/>
      <c r="CE27" s="304">
        <f t="shared" si="26"/>
        <v>0</v>
      </c>
      <c r="CF27" s="305" t="str">
        <f t="shared" si="20"/>
        <v/>
      </c>
    </row>
    <row r="28" spans="1:84" ht="12.75" customHeight="1" x14ac:dyDescent="0.35">
      <c r="A28" s="262">
        <f t="shared" si="28"/>
        <v>23</v>
      </c>
      <c r="B28" s="5"/>
      <c r="C28" s="405"/>
      <c r="D28" s="410"/>
      <c r="E28" s="470"/>
      <c r="F28" s="100">
        <f t="shared" si="37"/>
        <v>0</v>
      </c>
      <c r="G28" s="155"/>
      <c r="H28" s="325"/>
      <c r="I28" s="78"/>
      <c r="J28" s="100">
        <f t="shared" si="19"/>
        <v>0</v>
      </c>
      <c r="K28" s="158"/>
      <c r="L28" s="111"/>
      <c r="M28" s="92"/>
      <c r="N28" s="325"/>
      <c r="O28" s="100">
        <f t="shared" si="0"/>
        <v>0</v>
      </c>
      <c r="P28" s="155"/>
      <c r="Q28" s="228"/>
      <c r="R28" s="333"/>
      <c r="S28" s="156"/>
      <c r="T28" s="100">
        <f t="shared" si="2"/>
        <v>0</v>
      </c>
      <c r="U28" s="158"/>
      <c r="V28" s="110"/>
      <c r="W28" s="232"/>
      <c r="X28" s="93"/>
      <c r="Y28" s="110"/>
      <c r="Z28" s="114"/>
      <c r="AA28" s="110"/>
      <c r="AB28" s="131"/>
      <c r="AC28" s="157"/>
      <c r="AD28" s="157"/>
      <c r="AE28" s="81"/>
      <c r="AF28" s="100">
        <f t="shared" si="5"/>
        <v>0</v>
      </c>
      <c r="AG28" s="158"/>
      <c r="AH28" s="384"/>
      <c r="AI28" s="250"/>
      <c r="AJ28" s="93"/>
      <c r="AK28" s="184"/>
      <c r="AL28" s="100">
        <f t="shared" si="7"/>
        <v>0</v>
      </c>
      <c r="AM28" s="158"/>
      <c r="AN28" s="391"/>
      <c r="AO28" s="251"/>
      <c r="AP28" s="80"/>
      <c r="AQ28" s="184"/>
      <c r="AR28" s="100">
        <f t="shared" si="22"/>
        <v>0</v>
      </c>
      <c r="AS28" s="158"/>
      <c r="AT28" s="396"/>
      <c r="AU28" s="76"/>
      <c r="AV28" s="396"/>
      <c r="AW28" s="293"/>
      <c r="AX28" s="75"/>
      <c r="AY28" s="100">
        <f t="shared" si="11"/>
        <v>0</v>
      </c>
      <c r="AZ28" s="158"/>
      <c r="BA28" s="70"/>
      <c r="BB28" s="70"/>
      <c r="BC28" s="100">
        <f t="shared" si="14"/>
        <v>0</v>
      </c>
      <c r="BD28" s="158"/>
      <c r="BE28" s="118"/>
      <c r="BF28" s="118"/>
      <c r="BG28" s="81"/>
      <c r="BH28" s="76"/>
      <c r="BI28" s="100">
        <f t="shared" si="16"/>
        <v>0</v>
      </c>
      <c r="BJ28" s="158"/>
      <c r="BK28" s="396"/>
      <c r="BL28" s="254"/>
      <c r="BM28" s="157"/>
      <c r="BN28" s="70"/>
      <c r="BO28" s="75"/>
      <c r="BP28" s="75"/>
      <c r="BQ28" s="293"/>
      <c r="BR28" s="250"/>
      <c r="BS28" s="95"/>
      <c r="BT28" s="396"/>
      <c r="BU28" s="212"/>
      <c r="BV28" s="81"/>
      <c r="BW28" s="100">
        <f t="shared" si="23"/>
        <v>0</v>
      </c>
      <c r="BX28" s="158"/>
      <c r="BY28" s="396"/>
      <c r="BZ28" s="158"/>
      <c r="CA28" s="212"/>
      <c r="CB28" s="100">
        <f t="shared" si="24"/>
        <v>0</v>
      </c>
      <c r="CC28" s="302">
        <f t="shared" si="18"/>
        <v>0</v>
      </c>
      <c r="CD28" s="303"/>
      <c r="CE28" s="304">
        <f t="shared" si="26"/>
        <v>0</v>
      </c>
      <c r="CF28" s="305" t="str">
        <f t="shared" si="20"/>
        <v/>
      </c>
    </row>
    <row r="29" spans="1:84" ht="12.75" customHeight="1" x14ac:dyDescent="0.35">
      <c r="A29" s="262">
        <f t="shared" si="28"/>
        <v>24</v>
      </c>
      <c r="B29" s="7"/>
      <c r="C29" s="405"/>
      <c r="D29" s="410"/>
      <c r="E29" s="470"/>
      <c r="F29" s="100">
        <f t="shared" si="37"/>
        <v>0</v>
      </c>
      <c r="G29" s="155"/>
      <c r="H29" s="325"/>
      <c r="I29" s="82"/>
      <c r="J29" s="100">
        <f t="shared" si="19"/>
        <v>0</v>
      </c>
      <c r="K29" s="158"/>
      <c r="L29" s="111"/>
      <c r="M29" s="92"/>
      <c r="N29" s="325"/>
      <c r="O29" s="100">
        <f t="shared" si="0"/>
        <v>0</v>
      </c>
      <c r="P29" s="155"/>
      <c r="Q29" s="228"/>
      <c r="R29" s="333"/>
      <c r="S29" s="156"/>
      <c r="T29" s="100">
        <f t="shared" si="2"/>
        <v>0</v>
      </c>
      <c r="U29" s="158"/>
      <c r="V29" s="111"/>
      <c r="W29" s="232"/>
      <c r="X29" s="93"/>
      <c r="Y29" s="111"/>
      <c r="Z29" s="114"/>
      <c r="AA29" s="111"/>
      <c r="AB29" s="131"/>
      <c r="AC29" s="157"/>
      <c r="AD29" s="159"/>
      <c r="AE29" s="81"/>
      <c r="AF29" s="100">
        <f t="shared" si="5"/>
        <v>0</v>
      </c>
      <c r="AG29" s="158"/>
      <c r="AH29" s="384"/>
      <c r="AI29" s="250"/>
      <c r="AJ29" s="93"/>
      <c r="AK29" s="184"/>
      <c r="AL29" s="100">
        <f t="shared" si="7"/>
        <v>0</v>
      </c>
      <c r="AM29" s="158"/>
      <c r="AN29" s="391"/>
      <c r="AO29" s="250"/>
      <c r="AP29" s="80"/>
      <c r="AQ29" s="184"/>
      <c r="AR29" s="100">
        <f t="shared" si="22"/>
        <v>0</v>
      </c>
      <c r="AS29" s="158"/>
      <c r="AT29" s="398"/>
      <c r="AU29" s="80"/>
      <c r="AV29" s="398"/>
      <c r="AW29" s="293"/>
      <c r="AX29" s="75"/>
      <c r="AY29" s="100">
        <f t="shared" si="11"/>
        <v>0</v>
      </c>
      <c r="AZ29" s="158"/>
      <c r="BA29" s="70"/>
      <c r="BB29" s="71"/>
      <c r="BC29" s="100">
        <f t="shared" si="14"/>
        <v>0</v>
      </c>
      <c r="BD29" s="158"/>
      <c r="BE29" s="118"/>
      <c r="BF29" s="119"/>
      <c r="BG29" s="77"/>
      <c r="BH29" s="76"/>
      <c r="BI29" s="100">
        <f t="shared" si="16"/>
        <v>0</v>
      </c>
      <c r="BJ29" s="158"/>
      <c r="BK29" s="398"/>
      <c r="BL29" s="254"/>
      <c r="BM29" s="157"/>
      <c r="BN29" s="71"/>
      <c r="BO29" s="79"/>
      <c r="BP29" s="79"/>
      <c r="BQ29" s="294"/>
      <c r="BR29" s="250"/>
      <c r="BS29" s="95"/>
      <c r="BT29" s="398"/>
      <c r="BU29" s="212"/>
      <c r="BV29" s="81"/>
      <c r="BW29" s="100">
        <f>SUM(BJ29:BV29)</f>
        <v>0</v>
      </c>
      <c r="BX29" s="158"/>
      <c r="BY29" s="398"/>
      <c r="BZ29" s="158"/>
      <c r="CA29" s="212"/>
      <c r="CB29" s="100">
        <f t="shared" si="24"/>
        <v>0</v>
      </c>
      <c r="CC29" s="302">
        <f t="shared" ref="CC29:CC38" si="38">F29+J29+O29+T29+AF29+AL29+AR29+AY29+BC29+BI29+BW29+CB29</f>
        <v>0</v>
      </c>
      <c r="CD29" s="303"/>
      <c r="CE29" s="304">
        <f t="shared" si="26"/>
        <v>0</v>
      </c>
      <c r="CF29" s="305" t="str">
        <f t="shared" si="20"/>
        <v/>
      </c>
    </row>
    <row r="30" spans="1:84" ht="12.75" customHeight="1" x14ac:dyDescent="0.35">
      <c r="A30" s="262">
        <f t="shared" si="28"/>
        <v>25</v>
      </c>
      <c r="B30" s="7"/>
      <c r="C30" s="405"/>
      <c r="D30" s="410"/>
      <c r="E30" s="470"/>
      <c r="F30" s="100">
        <f t="shared" si="37"/>
        <v>0</v>
      </c>
      <c r="G30" s="153"/>
      <c r="H30" s="325"/>
      <c r="I30" s="82"/>
      <c r="J30" s="100">
        <f t="shared" si="19"/>
        <v>0</v>
      </c>
      <c r="K30" s="158"/>
      <c r="L30" s="111"/>
      <c r="M30" s="92"/>
      <c r="N30" s="325"/>
      <c r="O30" s="100">
        <f t="shared" si="0"/>
        <v>0</v>
      </c>
      <c r="P30" s="155"/>
      <c r="Q30" s="228"/>
      <c r="R30" s="333"/>
      <c r="S30" s="154"/>
      <c r="T30" s="100">
        <f t="shared" si="2"/>
        <v>0</v>
      </c>
      <c r="U30" s="158"/>
      <c r="V30" s="111"/>
      <c r="W30" s="232"/>
      <c r="X30" s="93"/>
      <c r="Y30" s="111"/>
      <c r="Z30" s="114"/>
      <c r="AA30" s="111"/>
      <c r="AB30" s="131"/>
      <c r="AC30" s="157"/>
      <c r="AD30" s="159"/>
      <c r="AE30" s="81"/>
      <c r="AF30" s="100">
        <f t="shared" si="5"/>
        <v>0</v>
      </c>
      <c r="AG30" s="158"/>
      <c r="AH30" s="384"/>
      <c r="AI30" s="251"/>
      <c r="AJ30" s="93"/>
      <c r="AK30" s="184"/>
      <c r="AL30" s="100">
        <f t="shared" si="7"/>
        <v>0</v>
      </c>
      <c r="AM30" s="158"/>
      <c r="AN30" s="391"/>
      <c r="AO30" s="251"/>
      <c r="AP30" s="80"/>
      <c r="AQ30" s="184"/>
      <c r="AR30" s="100">
        <f t="shared" si="22"/>
        <v>0</v>
      </c>
      <c r="AS30" s="158"/>
      <c r="AT30" s="397"/>
      <c r="AU30" s="80"/>
      <c r="AV30" s="398"/>
      <c r="AW30" s="293"/>
      <c r="AX30" s="79"/>
      <c r="AY30" s="100">
        <f t="shared" si="11"/>
        <v>0</v>
      </c>
      <c r="AZ30" s="158"/>
      <c r="BA30" s="70"/>
      <c r="BB30" s="71"/>
      <c r="BC30" s="100">
        <f t="shared" si="14"/>
        <v>0</v>
      </c>
      <c r="BD30" s="158"/>
      <c r="BE30" s="119"/>
      <c r="BF30" s="119"/>
      <c r="BG30" s="77"/>
      <c r="BH30" s="76"/>
      <c r="BI30" s="100">
        <f t="shared" si="16"/>
        <v>0</v>
      </c>
      <c r="BJ30" s="158"/>
      <c r="BK30" s="398"/>
      <c r="BL30" s="254"/>
      <c r="BM30" s="159"/>
      <c r="BN30" s="71"/>
      <c r="BO30" s="79"/>
      <c r="BP30" s="79"/>
      <c r="BQ30" s="294"/>
      <c r="BR30" s="251"/>
      <c r="BS30" s="95"/>
      <c r="BT30" s="398"/>
      <c r="BU30" s="212"/>
      <c r="BV30" s="81"/>
      <c r="BW30" s="100">
        <f>SUM(BJ30:BV30)</f>
        <v>0</v>
      </c>
      <c r="BX30" s="158"/>
      <c r="BY30" s="398"/>
      <c r="BZ30" s="158"/>
      <c r="CA30" s="212"/>
      <c r="CB30" s="100">
        <f t="shared" si="24"/>
        <v>0</v>
      </c>
      <c r="CC30" s="302">
        <f t="shared" si="38"/>
        <v>0</v>
      </c>
      <c r="CD30" s="303"/>
      <c r="CE30" s="304">
        <f t="shared" si="26"/>
        <v>0</v>
      </c>
      <c r="CF30" s="305" t="str">
        <f t="shared" si="20"/>
        <v/>
      </c>
    </row>
    <row r="31" spans="1:84" ht="12.75" customHeight="1" x14ac:dyDescent="0.35">
      <c r="A31" s="262">
        <f t="shared" si="28"/>
        <v>26</v>
      </c>
      <c r="B31" s="7"/>
      <c r="C31" s="405"/>
      <c r="D31" s="410"/>
      <c r="E31" s="470"/>
      <c r="F31" s="100">
        <f t="shared" si="37"/>
        <v>0</v>
      </c>
      <c r="G31" s="155"/>
      <c r="H31" s="325"/>
      <c r="I31" s="82"/>
      <c r="J31" s="100">
        <f t="shared" si="19"/>
        <v>0</v>
      </c>
      <c r="K31" s="158"/>
      <c r="L31" s="111"/>
      <c r="M31" s="92"/>
      <c r="N31" s="325"/>
      <c r="O31" s="100">
        <f t="shared" si="0"/>
        <v>0</v>
      </c>
      <c r="P31" s="155"/>
      <c r="Q31" s="228"/>
      <c r="R31" s="333"/>
      <c r="S31" s="154"/>
      <c r="T31" s="100">
        <f t="shared" si="2"/>
        <v>0</v>
      </c>
      <c r="U31" s="158"/>
      <c r="V31" s="111"/>
      <c r="W31" s="232"/>
      <c r="X31" s="93"/>
      <c r="Y31" s="111"/>
      <c r="Z31" s="114"/>
      <c r="AA31" s="111"/>
      <c r="AB31" s="131"/>
      <c r="AC31" s="157"/>
      <c r="AD31" s="159"/>
      <c r="AE31" s="80"/>
      <c r="AF31" s="100">
        <f t="shared" si="5"/>
        <v>0</v>
      </c>
      <c r="AG31" s="158"/>
      <c r="AH31" s="384"/>
      <c r="AI31" s="251"/>
      <c r="AJ31" s="93"/>
      <c r="AK31" s="184"/>
      <c r="AL31" s="100">
        <f t="shared" si="7"/>
        <v>0</v>
      </c>
      <c r="AM31" s="158"/>
      <c r="AN31" s="391"/>
      <c r="AO31" s="251"/>
      <c r="AP31" s="80"/>
      <c r="AQ31" s="184"/>
      <c r="AR31" s="100">
        <f t="shared" si="22"/>
        <v>0</v>
      </c>
      <c r="AS31" s="158"/>
      <c r="AT31" s="397"/>
      <c r="AU31" s="80"/>
      <c r="AV31" s="398"/>
      <c r="AW31" s="293"/>
      <c r="AX31" s="79"/>
      <c r="AY31" s="100">
        <f t="shared" si="11"/>
        <v>0</v>
      </c>
      <c r="AZ31" s="158"/>
      <c r="BA31" s="70"/>
      <c r="BB31" s="70"/>
      <c r="BC31" s="100">
        <f t="shared" si="14"/>
        <v>0</v>
      </c>
      <c r="BD31" s="158"/>
      <c r="BE31" s="119"/>
      <c r="BF31" s="119"/>
      <c r="BG31" s="77"/>
      <c r="BH31" s="76"/>
      <c r="BI31" s="100">
        <f t="shared" si="16"/>
        <v>0</v>
      </c>
      <c r="BJ31" s="158"/>
      <c r="BK31" s="398"/>
      <c r="BL31" s="255"/>
      <c r="BM31" s="159"/>
      <c r="BN31" s="71"/>
      <c r="BO31" s="79"/>
      <c r="BP31" s="79"/>
      <c r="BQ31" s="294"/>
      <c r="BR31" s="251"/>
      <c r="BS31" s="95"/>
      <c r="BT31" s="398"/>
      <c r="BU31" s="213"/>
      <c r="BV31" s="81"/>
      <c r="BW31" s="100">
        <f t="shared" si="23"/>
        <v>0</v>
      </c>
      <c r="BX31" s="158"/>
      <c r="BY31" s="398"/>
      <c r="BZ31" s="158"/>
      <c r="CA31" s="213"/>
      <c r="CB31" s="100">
        <f t="shared" si="24"/>
        <v>0</v>
      </c>
      <c r="CC31" s="302">
        <f t="shared" si="38"/>
        <v>0</v>
      </c>
      <c r="CD31" s="303"/>
      <c r="CE31" s="304">
        <f t="shared" si="26"/>
        <v>0</v>
      </c>
      <c r="CF31" s="305" t="str">
        <f t="shared" si="20"/>
        <v/>
      </c>
    </row>
    <row r="32" spans="1:84" ht="12.75" customHeight="1" x14ac:dyDescent="0.35">
      <c r="A32" s="262">
        <f t="shared" si="28"/>
        <v>27</v>
      </c>
      <c r="B32" s="7"/>
      <c r="C32" s="405"/>
      <c r="D32" s="410"/>
      <c r="E32" s="470"/>
      <c r="F32" s="100">
        <f t="shared" si="37"/>
        <v>0</v>
      </c>
      <c r="G32" s="155"/>
      <c r="H32" s="325"/>
      <c r="I32" s="78"/>
      <c r="J32" s="100">
        <f t="shared" si="19"/>
        <v>0</v>
      </c>
      <c r="K32" s="158"/>
      <c r="L32" s="110"/>
      <c r="M32" s="92"/>
      <c r="N32" s="326"/>
      <c r="O32" s="100">
        <f t="shared" si="0"/>
        <v>0</v>
      </c>
      <c r="P32" s="155"/>
      <c r="Q32" s="228"/>
      <c r="R32" s="333"/>
      <c r="S32" s="154"/>
      <c r="T32" s="100">
        <f t="shared" si="2"/>
        <v>0</v>
      </c>
      <c r="U32" s="158"/>
      <c r="V32" s="112"/>
      <c r="W32" s="232"/>
      <c r="X32" s="93"/>
      <c r="Y32" s="112"/>
      <c r="Z32" s="114"/>
      <c r="AA32" s="111"/>
      <c r="AB32" s="131"/>
      <c r="AC32" s="157"/>
      <c r="AD32" s="159"/>
      <c r="AE32" s="81"/>
      <c r="AF32" s="100">
        <f t="shared" si="5"/>
        <v>0</v>
      </c>
      <c r="AG32" s="158"/>
      <c r="AH32" s="384"/>
      <c r="AI32" s="250"/>
      <c r="AJ32" s="93"/>
      <c r="AK32" s="184"/>
      <c r="AL32" s="100">
        <f t="shared" si="7"/>
        <v>0</v>
      </c>
      <c r="AM32" s="158"/>
      <c r="AN32" s="391"/>
      <c r="AO32" s="250"/>
      <c r="AP32" s="80"/>
      <c r="AQ32" s="184"/>
      <c r="AR32" s="100">
        <f t="shared" si="22"/>
        <v>0</v>
      </c>
      <c r="AS32" s="158"/>
      <c r="AT32" s="397"/>
      <c r="AU32" s="80"/>
      <c r="AV32" s="398"/>
      <c r="AW32" s="293"/>
      <c r="AX32" s="75"/>
      <c r="AY32" s="100">
        <f t="shared" si="11"/>
        <v>0</v>
      </c>
      <c r="AZ32" s="158"/>
      <c r="BA32" s="70"/>
      <c r="BB32" s="70"/>
      <c r="BC32" s="100">
        <f t="shared" si="14"/>
        <v>0</v>
      </c>
      <c r="BD32" s="158"/>
      <c r="BE32" s="118"/>
      <c r="BF32" s="119"/>
      <c r="BG32" s="77"/>
      <c r="BH32" s="76"/>
      <c r="BI32" s="100">
        <f>SUM(BD32:BH32)</f>
        <v>0</v>
      </c>
      <c r="BJ32" s="158"/>
      <c r="BK32" s="398"/>
      <c r="BL32" s="254"/>
      <c r="BM32" s="157"/>
      <c r="BN32" s="71"/>
      <c r="BO32" s="79"/>
      <c r="BP32" s="79"/>
      <c r="BQ32" s="294"/>
      <c r="BR32" s="250"/>
      <c r="BS32" s="95"/>
      <c r="BT32" s="398"/>
      <c r="BU32" s="212"/>
      <c r="BV32" s="81"/>
      <c r="BW32" s="100">
        <f>SUM(BJ32:BV32)</f>
        <v>0</v>
      </c>
      <c r="BX32" s="158"/>
      <c r="BY32" s="398"/>
      <c r="BZ32" s="158"/>
      <c r="CA32" s="212"/>
      <c r="CB32" s="100">
        <f t="shared" si="24"/>
        <v>0</v>
      </c>
      <c r="CC32" s="302">
        <f t="shared" si="38"/>
        <v>0</v>
      </c>
      <c r="CD32" s="303"/>
      <c r="CE32" s="304">
        <f t="shared" si="26"/>
        <v>0</v>
      </c>
      <c r="CF32" s="305" t="str">
        <f t="shared" si="20"/>
        <v/>
      </c>
    </row>
    <row r="33" spans="1:84" ht="12.75" customHeight="1" x14ac:dyDescent="0.35">
      <c r="A33" s="262">
        <f t="shared" si="28"/>
        <v>28</v>
      </c>
      <c r="B33" s="7"/>
      <c r="C33" s="405"/>
      <c r="D33" s="410"/>
      <c r="E33" s="470"/>
      <c r="F33" s="100">
        <f t="shared" si="37"/>
        <v>0</v>
      </c>
      <c r="G33" s="153"/>
      <c r="H33" s="325"/>
      <c r="I33" s="78"/>
      <c r="J33" s="100">
        <f t="shared" si="19"/>
        <v>0</v>
      </c>
      <c r="K33" s="158"/>
      <c r="L33" s="110"/>
      <c r="M33" s="92"/>
      <c r="N33" s="325"/>
      <c r="O33" s="100">
        <f t="shared" si="0"/>
        <v>0</v>
      </c>
      <c r="P33" s="155"/>
      <c r="Q33" s="228"/>
      <c r="R33" s="333"/>
      <c r="S33" s="154"/>
      <c r="T33" s="100">
        <f t="shared" si="2"/>
        <v>0</v>
      </c>
      <c r="U33" s="158"/>
      <c r="V33" s="111"/>
      <c r="W33" s="232"/>
      <c r="X33" s="93"/>
      <c r="Y33" s="111"/>
      <c r="Z33" s="114"/>
      <c r="AA33" s="111"/>
      <c r="AB33" s="131"/>
      <c r="AC33" s="157"/>
      <c r="AD33" s="119"/>
      <c r="AE33" s="81"/>
      <c r="AF33" s="100">
        <f t="shared" si="5"/>
        <v>0</v>
      </c>
      <c r="AG33" s="158"/>
      <c r="AH33" s="384"/>
      <c r="AI33" s="251"/>
      <c r="AJ33" s="93"/>
      <c r="AK33" s="184"/>
      <c r="AL33" s="100">
        <f t="shared" si="7"/>
        <v>0</v>
      </c>
      <c r="AM33" s="158"/>
      <c r="AN33" s="391"/>
      <c r="AO33" s="251"/>
      <c r="AP33" s="80"/>
      <c r="AQ33" s="184"/>
      <c r="AR33" s="100">
        <f t="shared" si="22"/>
        <v>0</v>
      </c>
      <c r="AS33" s="158"/>
      <c r="AT33" s="398"/>
      <c r="AU33" s="80"/>
      <c r="AV33" s="398"/>
      <c r="AW33" s="294"/>
      <c r="AX33" s="79"/>
      <c r="AY33" s="100">
        <f t="shared" si="11"/>
        <v>0</v>
      </c>
      <c r="AZ33" s="158"/>
      <c r="BA33" s="70"/>
      <c r="BB33" s="70"/>
      <c r="BC33" s="100">
        <f t="shared" si="14"/>
        <v>0</v>
      </c>
      <c r="BD33" s="158"/>
      <c r="BE33" s="119"/>
      <c r="BF33" s="119"/>
      <c r="BG33" s="77"/>
      <c r="BH33" s="76"/>
      <c r="BI33" s="100">
        <f t="shared" si="16"/>
        <v>0</v>
      </c>
      <c r="BJ33" s="158"/>
      <c r="BK33" s="398"/>
      <c r="BL33" s="254"/>
      <c r="BM33" s="159"/>
      <c r="BN33" s="71"/>
      <c r="BO33" s="79"/>
      <c r="BP33" s="79"/>
      <c r="BQ33" s="294"/>
      <c r="BR33" s="251"/>
      <c r="BS33" s="95"/>
      <c r="BT33" s="398"/>
      <c r="BU33" s="212"/>
      <c r="BV33" s="81"/>
      <c r="BW33" s="100">
        <f t="shared" si="23"/>
        <v>0</v>
      </c>
      <c r="BX33" s="158"/>
      <c r="BY33" s="398"/>
      <c r="BZ33" s="158"/>
      <c r="CA33" s="212"/>
      <c r="CB33" s="100">
        <f t="shared" si="24"/>
        <v>0</v>
      </c>
      <c r="CC33" s="302">
        <f t="shared" si="38"/>
        <v>0</v>
      </c>
      <c r="CD33" s="303"/>
      <c r="CE33" s="304">
        <f t="shared" si="26"/>
        <v>0</v>
      </c>
      <c r="CF33" s="305" t="str">
        <f t="shared" si="20"/>
        <v/>
      </c>
    </row>
    <row r="34" spans="1:84" ht="12.75" customHeight="1" x14ac:dyDescent="0.35">
      <c r="A34" s="262">
        <f t="shared" si="28"/>
        <v>29</v>
      </c>
      <c r="B34" s="5"/>
      <c r="C34" s="405"/>
      <c r="D34" s="410"/>
      <c r="E34" s="470"/>
      <c r="F34" s="100">
        <f t="shared" si="37"/>
        <v>0</v>
      </c>
      <c r="G34" s="155"/>
      <c r="H34" s="325"/>
      <c r="I34" s="78"/>
      <c r="J34" s="100">
        <f t="shared" si="19"/>
        <v>0</v>
      </c>
      <c r="K34" s="158"/>
      <c r="L34" s="110"/>
      <c r="M34" s="92"/>
      <c r="N34" s="454"/>
      <c r="O34" s="100">
        <f t="shared" si="0"/>
        <v>0</v>
      </c>
      <c r="P34" s="153"/>
      <c r="Q34" s="228"/>
      <c r="R34" s="333"/>
      <c r="S34" s="154"/>
      <c r="T34" s="100">
        <f t="shared" si="2"/>
        <v>0</v>
      </c>
      <c r="U34" s="158"/>
      <c r="V34" s="112"/>
      <c r="W34" s="232"/>
      <c r="X34" s="93"/>
      <c r="Y34" s="112"/>
      <c r="Z34" s="114"/>
      <c r="AA34" s="111"/>
      <c r="AB34" s="131"/>
      <c r="AC34" s="157"/>
      <c r="AD34" s="120"/>
      <c r="AE34" s="83"/>
      <c r="AF34" s="100">
        <f t="shared" si="5"/>
        <v>0</v>
      </c>
      <c r="AG34" s="158"/>
      <c r="AH34" s="384"/>
      <c r="AI34" s="250"/>
      <c r="AJ34" s="93"/>
      <c r="AK34" s="184"/>
      <c r="AL34" s="100">
        <f t="shared" si="7"/>
        <v>0</v>
      </c>
      <c r="AM34" s="158"/>
      <c r="AN34" s="391"/>
      <c r="AO34" s="250"/>
      <c r="AP34" s="80"/>
      <c r="AQ34" s="184"/>
      <c r="AR34" s="100">
        <f t="shared" si="22"/>
        <v>0</v>
      </c>
      <c r="AS34" s="158"/>
      <c r="AT34" s="397"/>
      <c r="AU34" s="76"/>
      <c r="AV34" s="403"/>
      <c r="AW34" s="293"/>
      <c r="AX34" s="75"/>
      <c r="AY34" s="100">
        <f t="shared" si="11"/>
        <v>0</v>
      </c>
      <c r="AZ34" s="158"/>
      <c r="BA34" s="70"/>
      <c r="BB34" s="72"/>
      <c r="BC34" s="100">
        <f t="shared" si="14"/>
        <v>0</v>
      </c>
      <c r="BD34" s="158"/>
      <c r="BE34" s="118"/>
      <c r="BF34" s="118"/>
      <c r="BG34" s="77"/>
      <c r="BH34" s="76"/>
      <c r="BI34" s="100">
        <f t="shared" si="16"/>
        <v>0</v>
      </c>
      <c r="BJ34" s="158"/>
      <c r="BK34" s="403"/>
      <c r="BL34" s="255"/>
      <c r="BM34" s="157"/>
      <c r="BN34" s="72"/>
      <c r="BO34" s="220"/>
      <c r="BP34" s="220"/>
      <c r="BQ34" s="295"/>
      <c r="BR34" s="291"/>
      <c r="BS34" s="95"/>
      <c r="BT34" s="403"/>
      <c r="BU34" s="212"/>
      <c r="BV34" s="81"/>
      <c r="BW34" s="100">
        <f t="shared" si="23"/>
        <v>0</v>
      </c>
      <c r="BX34" s="158"/>
      <c r="BY34" s="403"/>
      <c r="BZ34" s="158"/>
      <c r="CA34" s="212"/>
      <c r="CB34" s="100">
        <f t="shared" si="24"/>
        <v>0</v>
      </c>
      <c r="CC34" s="302">
        <f t="shared" si="38"/>
        <v>0</v>
      </c>
      <c r="CD34" s="303"/>
      <c r="CE34" s="304">
        <f t="shared" si="26"/>
        <v>0</v>
      </c>
      <c r="CF34" s="305" t="str">
        <f t="shared" si="20"/>
        <v/>
      </c>
    </row>
    <row r="35" spans="1:84" ht="12.75" customHeight="1" x14ac:dyDescent="0.35">
      <c r="A35" s="262">
        <f t="shared" si="28"/>
        <v>30</v>
      </c>
      <c r="B35" s="5"/>
      <c r="C35" s="405"/>
      <c r="D35" s="410"/>
      <c r="E35" s="470"/>
      <c r="F35" s="100">
        <f t="shared" si="37"/>
        <v>0</v>
      </c>
      <c r="G35" s="155"/>
      <c r="H35" s="325"/>
      <c r="I35" s="78"/>
      <c r="J35" s="100">
        <f t="shared" si="19"/>
        <v>0</v>
      </c>
      <c r="K35" s="158"/>
      <c r="L35" s="110"/>
      <c r="M35" s="92"/>
      <c r="N35" s="326"/>
      <c r="O35" s="100">
        <f t="shared" si="0"/>
        <v>0</v>
      </c>
      <c r="P35" s="155"/>
      <c r="Q35" s="228"/>
      <c r="R35" s="334"/>
      <c r="S35" s="154"/>
      <c r="T35" s="100">
        <f t="shared" si="2"/>
        <v>0</v>
      </c>
      <c r="U35" s="158"/>
      <c r="V35" s="110"/>
      <c r="W35" s="232"/>
      <c r="X35" s="93"/>
      <c r="Y35" s="110"/>
      <c r="Z35" s="114"/>
      <c r="AA35" s="110"/>
      <c r="AB35" s="131"/>
      <c r="AC35" s="157"/>
      <c r="AD35" s="118"/>
      <c r="AE35" s="81"/>
      <c r="AF35" s="100">
        <f t="shared" si="5"/>
        <v>0</v>
      </c>
      <c r="AG35" s="158"/>
      <c r="AH35" s="384"/>
      <c r="AI35" s="251"/>
      <c r="AJ35" s="93"/>
      <c r="AK35" s="184"/>
      <c r="AL35" s="100">
        <f t="shared" si="7"/>
        <v>0</v>
      </c>
      <c r="AM35" s="158"/>
      <c r="AN35" s="391"/>
      <c r="AO35" s="250"/>
      <c r="AP35" s="80"/>
      <c r="AQ35" s="184"/>
      <c r="AR35" s="100">
        <f t="shared" si="22"/>
        <v>0</v>
      </c>
      <c r="AS35" s="158"/>
      <c r="AT35" s="397"/>
      <c r="AU35" s="76"/>
      <c r="AV35" s="396"/>
      <c r="AW35" s="293"/>
      <c r="AX35" s="75"/>
      <c r="AY35" s="100">
        <f t="shared" si="11"/>
        <v>0</v>
      </c>
      <c r="AZ35" s="158"/>
      <c r="BA35" s="70"/>
      <c r="BB35" s="70"/>
      <c r="BC35" s="100">
        <f t="shared" si="14"/>
        <v>0</v>
      </c>
      <c r="BD35" s="158"/>
      <c r="BE35" s="118"/>
      <c r="BF35" s="118"/>
      <c r="BG35" s="77"/>
      <c r="BH35" s="76"/>
      <c r="BI35" s="100">
        <f t="shared" si="16"/>
        <v>0</v>
      </c>
      <c r="BJ35" s="158"/>
      <c r="BK35" s="396"/>
      <c r="BL35" s="254"/>
      <c r="BM35" s="157"/>
      <c r="BN35" s="70"/>
      <c r="BO35" s="75"/>
      <c r="BP35" s="75"/>
      <c r="BQ35" s="293"/>
      <c r="BR35" s="250"/>
      <c r="BS35" s="95"/>
      <c r="BT35" s="396"/>
      <c r="BU35" s="212"/>
      <c r="BV35" s="77"/>
      <c r="BW35" s="100">
        <f t="shared" si="23"/>
        <v>0</v>
      </c>
      <c r="BX35" s="158"/>
      <c r="BY35" s="396"/>
      <c r="BZ35" s="158"/>
      <c r="CA35" s="212"/>
      <c r="CB35" s="100">
        <f t="shared" si="24"/>
        <v>0</v>
      </c>
      <c r="CC35" s="302">
        <f t="shared" si="38"/>
        <v>0</v>
      </c>
      <c r="CD35" s="303"/>
      <c r="CE35" s="304">
        <f t="shared" si="26"/>
        <v>0</v>
      </c>
      <c r="CF35" s="305" t="str">
        <f t="shared" si="20"/>
        <v/>
      </c>
    </row>
    <row r="36" spans="1:84" ht="12.75" x14ac:dyDescent="0.35">
      <c r="A36" s="262">
        <f t="shared" si="28"/>
        <v>31</v>
      </c>
      <c r="B36" s="5"/>
      <c r="C36" s="405"/>
      <c r="D36" s="410"/>
      <c r="E36" s="470"/>
      <c r="F36" s="100">
        <f t="shared" ref="F36:F40" si="39">SUM(D36:E36)</f>
        <v>0</v>
      </c>
      <c r="G36" s="153"/>
      <c r="H36" s="326"/>
      <c r="I36" s="78"/>
      <c r="J36" s="100">
        <f t="shared" si="19"/>
        <v>0</v>
      </c>
      <c r="K36" s="158"/>
      <c r="L36" s="110"/>
      <c r="M36" s="94"/>
      <c r="N36" s="326"/>
      <c r="O36" s="100">
        <f t="shared" si="0"/>
        <v>0</v>
      </c>
      <c r="P36" s="153"/>
      <c r="Q36" s="228"/>
      <c r="R36" s="334"/>
      <c r="S36" s="154"/>
      <c r="T36" s="100">
        <f t="shared" si="2"/>
        <v>0</v>
      </c>
      <c r="U36" s="231"/>
      <c r="V36" s="110"/>
      <c r="W36" s="232"/>
      <c r="X36" s="70"/>
      <c r="Y36" s="110"/>
      <c r="Z36" s="114"/>
      <c r="AA36" s="110"/>
      <c r="AB36" s="131"/>
      <c r="AC36" s="118"/>
      <c r="AD36" s="118"/>
      <c r="AE36" s="81"/>
      <c r="AF36" s="100">
        <f t="shared" si="5"/>
        <v>0</v>
      </c>
      <c r="AG36" s="158"/>
      <c r="AH36" s="384"/>
      <c r="AI36" s="250"/>
      <c r="AJ36" s="93"/>
      <c r="AK36" s="184"/>
      <c r="AL36" s="100">
        <f t="shared" si="7"/>
        <v>0</v>
      </c>
      <c r="AM36" s="158"/>
      <c r="AN36" s="390"/>
      <c r="AO36" s="250"/>
      <c r="AP36" s="76"/>
      <c r="AQ36" s="184"/>
      <c r="AR36" s="100">
        <f t="shared" si="22"/>
        <v>0</v>
      </c>
      <c r="AS36" s="158"/>
      <c r="AT36" s="396"/>
      <c r="AU36" s="76"/>
      <c r="AV36" s="396"/>
      <c r="AW36" s="293"/>
      <c r="AX36" s="75"/>
      <c r="AY36" s="100">
        <f t="shared" si="11"/>
        <v>0</v>
      </c>
      <c r="AZ36" s="158"/>
      <c r="BA36" s="70"/>
      <c r="BB36" s="70"/>
      <c r="BC36" s="100">
        <f t="shared" si="14"/>
        <v>0</v>
      </c>
      <c r="BD36" s="158"/>
      <c r="BE36" s="118"/>
      <c r="BF36" s="118"/>
      <c r="BG36" s="77"/>
      <c r="BH36" s="76"/>
      <c r="BI36" s="100">
        <f t="shared" si="16"/>
        <v>0</v>
      </c>
      <c r="BJ36" s="158"/>
      <c r="BK36" s="396"/>
      <c r="BL36" s="255"/>
      <c r="BM36" s="159"/>
      <c r="BN36" s="70"/>
      <c r="BO36" s="75"/>
      <c r="BP36" s="75"/>
      <c r="BQ36" s="293"/>
      <c r="BR36" s="250"/>
      <c r="BS36" s="95"/>
      <c r="BT36" s="396"/>
      <c r="BU36" s="212"/>
      <c r="BV36" s="77"/>
      <c r="BW36" s="100">
        <f t="shared" si="23"/>
        <v>0</v>
      </c>
      <c r="BX36" s="158"/>
      <c r="BY36" s="396"/>
      <c r="BZ36" s="158"/>
      <c r="CA36" s="212"/>
      <c r="CB36" s="100">
        <f t="shared" si="24"/>
        <v>0</v>
      </c>
      <c r="CC36" s="302">
        <f t="shared" si="38"/>
        <v>0</v>
      </c>
      <c r="CD36" s="303"/>
      <c r="CE36" s="304">
        <f t="shared" si="26"/>
        <v>0</v>
      </c>
      <c r="CF36" s="305" t="str">
        <f t="shared" si="20"/>
        <v/>
      </c>
    </row>
    <row r="37" spans="1:84" ht="12.75" customHeight="1" x14ac:dyDescent="0.35">
      <c r="A37" s="262">
        <f t="shared" si="28"/>
        <v>32</v>
      </c>
      <c r="B37" s="5"/>
      <c r="C37" s="405"/>
      <c r="D37" s="411"/>
      <c r="E37" s="470"/>
      <c r="F37" s="100">
        <f t="shared" si="39"/>
        <v>0</v>
      </c>
      <c r="G37" s="155"/>
      <c r="H37" s="327"/>
      <c r="I37" s="87"/>
      <c r="J37" s="100">
        <f t="shared" si="19"/>
        <v>0</v>
      </c>
      <c r="K37" s="158"/>
      <c r="L37" s="112"/>
      <c r="M37" s="92"/>
      <c r="N37" s="327"/>
      <c r="O37" s="100">
        <f t="shared" si="0"/>
        <v>0</v>
      </c>
      <c r="P37" s="155"/>
      <c r="Q37" s="228"/>
      <c r="R37" s="333"/>
      <c r="S37" s="226"/>
      <c r="T37" s="100">
        <f t="shared" si="2"/>
        <v>0</v>
      </c>
      <c r="U37" s="158"/>
      <c r="V37" s="112"/>
      <c r="W37" s="232"/>
      <c r="X37" s="93"/>
      <c r="Y37" s="112"/>
      <c r="Z37" s="114"/>
      <c r="AA37" s="112"/>
      <c r="AB37" s="131"/>
      <c r="AC37" s="157"/>
      <c r="AD37" s="116"/>
      <c r="AE37" s="86"/>
      <c r="AF37" s="100">
        <f t="shared" si="5"/>
        <v>0</v>
      </c>
      <c r="AG37" s="158"/>
      <c r="AH37" s="384"/>
      <c r="AI37" s="252"/>
      <c r="AJ37" s="93"/>
      <c r="AK37" s="184"/>
      <c r="AL37" s="100">
        <f t="shared" si="7"/>
        <v>0</v>
      </c>
      <c r="AM37" s="158"/>
      <c r="AN37" s="392"/>
      <c r="AO37" s="252"/>
      <c r="AP37" s="80"/>
      <c r="AQ37" s="184"/>
      <c r="AR37" s="100">
        <f t="shared" si="22"/>
        <v>0</v>
      </c>
      <c r="AS37" s="158"/>
      <c r="AT37" s="397"/>
      <c r="AU37" s="85"/>
      <c r="AV37" s="397"/>
      <c r="AW37" s="293"/>
      <c r="AX37" s="84"/>
      <c r="AY37" s="100">
        <f t="shared" si="11"/>
        <v>0</v>
      </c>
      <c r="AZ37" s="158"/>
      <c r="BA37" s="70"/>
      <c r="BB37" s="70"/>
      <c r="BC37" s="100">
        <f t="shared" si="14"/>
        <v>0</v>
      </c>
      <c r="BD37" s="158"/>
      <c r="BE37" s="116"/>
      <c r="BF37" s="116"/>
      <c r="BG37" s="77"/>
      <c r="BH37" s="76"/>
      <c r="BI37" s="100">
        <f t="shared" si="16"/>
        <v>0</v>
      </c>
      <c r="BJ37" s="158"/>
      <c r="BK37" s="397"/>
      <c r="BL37" s="255"/>
      <c r="BM37" s="157"/>
      <c r="BN37" s="73"/>
      <c r="BO37" s="84"/>
      <c r="BP37" s="84"/>
      <c r="BQ37" s="296"/>
      <c r="BR37" s="252"/>
      <c r="BS37" s="95"/>
      <c r="BT37" s="397"/>
      <c r="BU37" s="212"/>
      <c r="BV37" s="86"/>
      <c r="BW37" s="100">
        <f t="shared" si="23"/>
        <v>0</v>
      </c>
      <c r="BX37" s="158"/>
      <c r="BY37" s="397"/>
      <c r="BZ37" s="158"/>
      <c r="CA37" s="212"/>
      <c r="CB37" s="100">
        <f t="shared" si="24"/>
        <v>0</v>
      </c>
      <c r="CC37" s="302">
        <f t="shared" si="38"/>
        <v>0</v>
      </c>
      <c r="CD37" s="303"/>
      <c r="CE37" s="304">
        <f>IF($CC$5&gt;0,CC37/$CC$5,0)</f>
        <v>0</v>
      </c>
      <c r="CF37" s="305" t="str">
        <f t="shared" si="20"/>
        <v/>
      </c>
    </row>
    <row r="38" spans="1:84" ht="12.75" customHeight="1" x14ac:dyDescent="0.35">
      <c r="A38" s="262">
        <f t="shared" si="28"/>
        <v>33</v>
      </c>
      <c r="B38" s="355"/>
      <c r="C38" s="405"/>
      <c r="D38" s="411"/>
      <c r="E38" s="470"/>
      <c r="F38" s="100">
        <f t="shared" si="39"/>
        <v>0</v>
      </c>
      <c r="G38" s="155"/>
      <c r="H38" s="327"/>
      <c r="I38" s="87"/>
      <c r="J38" s="100">
        <f t="shared" ref="J38" si="40">SUM(G38:I38)</f>
        <v>0</v>
      </c>
      <c r="K38" s="158"/>
      <c r="L38" s="112"/>
      <c r="M38" s="92"/>
      <c r="N38" s="327"/>
      <c r="O38" s="100">
        <f t="shared" ref="O38:O39" si="41">SUM(K38:N38)</f>
        <v>0</v>
      </c>
      <c r="P38" s="155"/>
      <c r="Q38" s="228"/>
      <c r="R38" s="333"/>
      <c r="S38" s="226"/>
      <c r="T38" s="100">
        <f t="shared" ref="T38:T39" si="42">SUM(P38:S38)</f>
        <v>0</v>
      </c>
      <c r="U38" s="158"/>
      <c r="V38" s="112"/>
      <c r="W38" s="232"/>
      <c r="X38" s="93"/>
      <c r="Y38" s="112"/>
      <c r="Z38" s="114"/>
      <c r="AA38" s="112"/>
      <c r="AB38" s="131"/>
      <c r="AC38" s="157"/>
      <c r="AD38" s="116"/>
      <c r="AE38" s="86"/>
      <c r="AF38" s="100">
        <f t="shared" si="5"/>
        <v>0</v>
      </c>
      <c r="AG38" s="158"/>
      <c r="AH38" s="385"/>
      <c r="AI38" s="252"/>
      <c r="AJ38" s="93"/>
      <c r="AK38" s="78"/>
      <c r="AL38" s="100">
        <f t="shared" si="7"/>
        <v>0</v>
      </c>
      <c r="AM38" s="158"/>
      <c r="AN38" s="392"/>
      <c r="AO38" s="252"/>
      <c r="AP38" s="80"/>
      <c r="AQ38" s="78"/>
      <c r="AR38" s="100">
        <f t="shared" si="22"/>
        <v>0</v>
      </c>
      <c r="AS38" s="158"/>
      <c r="AT38" s="397"/>
      <c r="AU38" s="85"/>
      <c r="AV38" s="397"/>
      <c r="AW38" s="293"/>
      <c r="AX38" s="84"/>
      <c r="AY38" s="100">
        <f t="shared" si="11"/>
        <v>0</v>
      </c>
      <c r="AZ38" s="158"/>
      <c r="BA38" s="70"/>
      <c r="BB38" s="70"/>
      <c r="BC38" s="100">
        <f t="shared" si="14"/>
        <v>0</v>
      </c>
      <c r="BD38" s="158"/>
      <c r="BE38" s="116"/>
      <c r="BF38" s="116"/>
      <c r="BG38" s="77"/>
      <c r="BH38" s="76"/>
      <c r="BI38" s="100">
        <f t="shared" si="16"/>
        <v>0</v>
      </c>
      <c r="BJ38" s="158"/>
      <c r="BK38" s="397"/>
      <c r="BL38" s="255"/>
      <c r="BM38" s="157"/>
      <c r="BN38" s="73"/>
      <c r="BO38" s="84"/>
      <c r="BP38" s="84"/>
      <c r="BQ38" s="296"/>
      <c r="BR38" s="252"/>
      <c r="BS38" s="95"/>
      <c r="BT38" s="397"/>
      <c r="BU38" s="212"/>
      <c r="BV38" s="86"/>
      <c r="BW38" s="100">
        <f t="shared" si="23"/>
        <v>0</v>
      </c>
      <c r="BX38" s="158"/>
      <c r="BY38" s="397"/>
      <c r="BZ38" s="158"/>
      <c r="CA38" s="212"/>
      <c r="CB38" s="100">
        <f t="shared" si="24"/>
        <v>0</v>
      </c>
      <c r="CC38" s="302">
        <f t="shared" si="38"/>
        <v>0</v>
      </c>
      <c r="CD38" s="303"/>
      <c r="CE38" s="304">
        <f t="shared" si="26"/>
        <v>0</v>
      </c>
      <c r="CF38" s="305" t="str">
        <f t="shared" ref="CF38" si="43">IF(CE38&gt;=$CH$5,1,"")</f>
        <v/>
      </c>
    </row>
    <row r="39" spans="1:84" ht="12.75" customHeight="1" x14ac:dyDescent="0.35">
      <c r="A39" s="262">
        <f t="shared" si="28"/>
        <v>34</v>
      </c>
      <c r="B39" s="18"/>
      <c r="C39" s="362"/>
      <c r="D39" s="412"/>
      <c r="E39" s="471"/>
      <c r="F39" s="306">
        <f t="shared" si="39"/>
        <v>0</v>
      </c>
      <c r="G39" s="472"/>
      <c r="H39" s="347"/>
      <c r="I39" s="378"/>
      <c r="J39" s="306">
        <f>SUM(G39:I39)</f>
        <v>0</v>
      </c>
      <c r="K39" s="459"/>
      <c r="L39" s="348"/>
      <c r="M39" s="349"/>
      <c r="N39" s="455"/>
      <c r="O39" s="306">
        <f t="shared" si="41"/>
        <v>0</v>
      </c>
      <c r="P39" s="350"/>
      <c r="Q39" s="351"/>
      <c r="R39" s="352"/>
      <c r="S39" s="353"/>
      <c r="T39" s="306">
        <f t="shared" si="42"/>
        <v>0</v>
      </c>
      <c r="U39" s="158"/>
      <c r="V39" s="171"/>
      <c r="W39" s="233"/>
      <c r="X39" s="93"/>
      <c r="Y39" s="171"/>
      <c r="Z39" s="115"/>
      <c r="AA39" s="171"/>
      <c r="AB39" s="132"/>
      <c r="AC39" s="157"/>
      <c r="AD39" s="246"/>
      <c r="AE39" s="86"/>
      <c r="AF39" s="306">
        <f t="shared" si="5"/>
        <v>0</v>
      </c>
      <c r="AG39" s="173"/>
      <c r="AH39" s="386"/>
      <c r="AI39" s="253"/>
      <c r="AJ39" s="174"/>
      <c r="AK39" s="172"/>
      <c r="AL39" s="169">
        <f t="shared" si="7"/>
        <v>0</v>
      </c>
      <c r="AM39" s="173"/>
      <c r="AN39" s="393"/>
      <c r="AO39" s="253"/>
      <c r="AP39" s="152"/>
      <c r="AQ39" s="172"/>
      <c r="AR39" s="169">
        <f t="shared" si="22"/>
        <v>0</v>
      </c>
      <c r="AS39" s="459"/>
      <c r="AT39" s="399"/>
      <c r="AU39" s="152"/>
      <c r="AV39" s="399"/>
      <c r="AW39" s="143"/>
      <c r="AX39" s="88"/>
      <c r="AY39" s="170">
        <f t="shared" si="11"/>
        <v>0</v>
      </c>
      <c r="AZ39" s="461"/>
      <c r="BA39" s="174"/>
      <c r="BB39" s="74"/>
      <c r="BC39" s="170">
        <f t="shared" si="14"/>
        <v>0</v>
      </c>
      <c r="BD39" s="461"/>
      <c r="BE39" s="121"/>
      <c r="BF39" s="242"/>
      <c r="BG39" s="243"/>
      <c r="BH39" s="457"/>
      <c r="BI39" s="306">
        <f t="shared" si="16"/>
        <v>0</v>
      </c>
      <c r="BJ39" s="459"/>
      <c r="BK39" s="399"/>
      <c r="BL39" s="257"/>
      <c r="BM39" s="208"/>
      <c r="BN39" s="74"/>
      <c r="BO39" s="88"/>
      <c r="BP39" s="88"/>
      <c r="BQ39" s="143"/>
      <c r="BR39" s="253"/>
      <c r="BS39" s="309"/>
      <c r="BT39" s="399"/>
      <c r="BU39" s="214"/>
      <c r="BV39" s="90"/>
      <c r="BW39" s="169">
        <f>SUM(BJ39:BV39)</f>
        <v>0</v>
      </c>
      <c r="BX39" s="459"/>
      <c r="BY39" s="399"/>
      <c r="BZ39" s="459"/>
      <c r="CA39" s="214"/>
      <c r="CB39" s="306">
        <f t="shared" si="24"/>
        <v>0</v>
      </c>
      <c r="CC39" s="270">
        <f>F39+J39+O39+T39+AF39+AL39+AR39+AY39+BC39+BI39+BW39+CB39</f>
        <v>0</v>
      </c>
      <c r="CD39" s="271"/>
      <c r="CE39" s="361">
        <f t="shared" si="26"/>
        <v>0</v>
      </c>
      <c r="CF39" s="305" t="str">
        <f t="shared" si="20"/>
        <v/>
      </c>
    </row>
    <row r="40" spans="1:84" ht="12.75" customHeight="1" x14ac:dyDescent="0.35">
      <c r="A40" s="262" t="s">
        <v>48</v>
      </c>
      <c r="B40" s="17"/>
      <c r="C40" s="406" t="s">
        <v>49</v>
      </c>
      <c r="D40" s="413"/>
      <c r="E40" s="473"/>
      <c r="F40" s="263">
        <f t="shared" si="39"/>
        <v>0</v>
      </c>
      <c r="G40" s="474"/>
      <c r="H40" s="328"/>
      <c r="I40" s="91"/>
      <c r="J40" s="263">
        <f>SUM(G40:I40)</f>
        <v>0</v>
      </c>
      <c r="K40" s="475"/>
      <c r="L40" s="344"/>
      <c r="M40" s="92"/>
      <c r="N40" s="456"/>
      <c r="O40" s="170">
        <f>SUM(K40:N40)</f>
        <v>0</v>
      </c>
      <c r="P40" s="168"/>
      <c r="Q40" s="345"/>
      <c r="R40" s="335"/>
      <c r="S40" s="346"/>
      <c r="T40" s="170">
        <f t="shared" si="2"/>
        <v>0</v>
      </c>
      <c r="U40" s="238"/>
      <c r="V40" s="113"/>
      <c r="W40" s="233"/>
      <c r="X40" s="239"/>
      <c r="Y40" s="113"/>
      <c r="Z40" s="115"/>
      <c r="AA40" s="113"/>
      <c r="AB40" s="132"/>
      <c r="AC40" s="245"/>
      <c r="AD40" s="247"/>
      <c r="AE40" s="237"/>
      <c r="AF40" s="170">
        <f>SUM(X40:AE40)</f>
        <v>0</v>
      </c>
      <c r="AG40" s="173"/>
      <c r="AH40" s="386"/>
      <c r="AI40" s="250"/>
      <c r="AJ40" s="182"/>
      <c r="AK40" s="91"/>
      <c r="AL40" s="100">
        <f>SUM(AJ40:AK40)</f>
        <v>0</v>
      </c>
      <c r="AM40" s="158"/>
      <c r="AN40" s="393"/>
      <c r="AO40" s="253"/>
      <c r="AP40" s="152"/>
      <c r="AQ40" s="91"/>
      <c r="AR40" s="100">
        <f>SUM(AM40:AP40)</f>
        <v>0</v>
      </c>
      <c r="AS40" s="158"/>
      <c r="AT40" s="400"/>
      <c r="AU40" s="89"/>
      <c r="AV40" s="400"/>
      <c r="AW40" s="143"/>
      <c r="AX40" s="88"/>
      <c r="AY40" s="100">
        <f t="shared" si="11"/>
        <v>0</v>
      </c>
      <c r="AZ40" s="158"/>
      <c r="BA40" s="70"/>
      <c r="BB40" s="74"/>
      <c r="BC40" s="100">
        <f t="shared" si="14"/>
        <v>0</v>
      </c>
      <c r="BD40" s="158"/>
      <c r="BE40" s="121"/>
      <c r="BF40" s="121"/>
      <c r="BG40" s="90"/>
      <c r="BH40" s="458"/>
      <c r="BI40" s="170">
        <f t="shared" si="16"/>
        <v>0</v>
      </c>
      <c r="BJ40" s="158"/>
      <c r="BK40" s="400"/>
      <c r="BL40" s="255"/>
      <c r="BM40" s="159"/>
      <c r="BN40" s="74"/>
      <c r="BO40" s="88"/>
      <c r="BP40" s="88"/>
      <c r="BQ40" s="143"/>
      <c r="BR40" s="292"/>
      <c r="BS40" s="95"/>
      <c r="BT40" s="400"/>
      <c r="BU40" s="214"/>
      <c r="BV40" s="90"/>
      <c r="BW40" s="263">
        <f t="shared" si="23"/>
        <v>0</v>
      </c>
      <c r="BX40" s="459"/>
      <c r="BY40" s="400"/>
      <c r="BZ40" s="459"/>
      <c r="CA40" s="214"/>
      <c r="CB40" s="306">
        <f t="shared" si="24"/>
        <v>0</v>
      </c>
      <c r="CC40" s="272">
        <f>F40+J40+O40+T40+AF40+AL40+AR40+AY40+BC40+BI40+BW40+CB40</f>
        <v>0</v>
      </c>
      <c r="CD40" s="273"/>
      <c r="CE40" s="274">
        <f t="shared" si="26"/>
        <v>0</v>
      </c>
      <c r="CF40" s="275"/>
    </row>
    <row r="41" spans="1:84" s="26" customFormat="1" ht="12.75" customHeight="1" x14ac:dyDescent="0.3">
      <c r="A41" s="282" t="s">
        <v>18</v>
      </c>
      <c r="B41" s="41" t="s">
        <v>82</v>
      </c>
      <c r="C41" s="407" t="s">
        <v>5</v>
      </c>
      <c r="D41" s="123">
        <f>SUM(D6:D39)</f>
        <v>0</v>
      </c>
      <c r="E41" s="470">
        <f>SUM(E6:E39)</f>
        <v>0</v>
      </c>
      <c r="F41" s="462">
        <f>SUM(F6:F39)</f>
        <v>0</v>
      </c>
      <c r="G41" s="155">
        <f>SUM(G6:G39)</f>
        <v>0</v>
      </c>
      <c r="H41" s="329">
        <f>SUM(H6:I39)</f>
        <v>0</v>
      </c>
      <c r="I41" s="466">
        <f>SUM(I6:I39)</f>
        <v>0</v>
      </c>
      <c r="J41" s="452">
        <f>SUM(J6:J39)</f>
        <v>0</v>
      </c>
      <c r="K41" s="158">
        <f>SUM(K6:L39)</f>
        <v>0</v>
      </c>
      <c r="L41" s="318">
        <f>SUM(L6:L39)</f>
        <v>0</v>
      </c>
      <c r="M41" s="42">
        <f>SUM(M6:M40)</f>
        <v>0</v>
      </c>
      <c r="N41" s="463">
        <f t="shared" ref="N41:T41" si="44">SUM(N6:N39)</f>
        <v>0</v>
      </c>
      <c r="O41" s="376">
        <f t="shared" si="44"/>
        <v>0</v>
      </c>
      <c r="P41" s="460">
        <f t="shared" si="44"/>
        <v>0</v>
      </c>
      <c r="Q41" s="229">
        <f t="shared" si="44"/>
        <v>0</v>
      </c>
      <c r="R41" s="336">
        <f t="shared" si="44"/>
        <v>0</v>
      </c>
      <c r="S41" s="98">
        <f t="shared" si="44"/>
        <v>0</v>
      </c>
      <c r="T41" s="377">
        <f t="shared" si="44"/>
        <v>0</v>
      </c>
      <c r="U41" s="460">
        <f>SUM(U6:V39)</f>
        <v>0</v>
      </c>
      <c r="V41" s="318">
        <f>SUM(V6:V39)</f>
        <v>0</v>
      </c>
      <c r="W41" s="44">
        <f>SUM(W6:W39)</f>
        <v>0</v>
      </c>
      <c r="X41" s="141">
        <f>SUM(X6:Y39)</f>
        <v>0</v>
      </c>
      <c r="Y41" s="318">
        <f>SUM(Y6:Y39)</f>
        <v>0</v>
      </c>
      <c r="Z41" s="141">
        <f>SUM(Z6:AA39)</f>
        <v>0</v>
      </c>
      <c r="AA41" s="318">
        <f>SUM(AA6:AA39)</f>
        <v>0</v>
      </c>
      <c r="AB41" s="133">
        <f t="shared" ref="AB41:AF41" si="45">SUM(AB6:AB39)</f>
        <v>0</v>
      </c>
      <c r="AC41" s="123">
        <f t="shared" si="45"/>
        <v>0</v>
      </c>
      <c r="AD41" s="193">
        <f t="shared" si="45"/>
        <v>0</v>
      </c>
      <c r="AE41" s="42">
        <f t="shared" si="45"/>
        <v>0</v>
      </c>
      <c r="AF41" s="377">
        <f t="shared" si="45"/>
        <v>0</v>
      </c>
      <c r="AG41" s="460">
        <f>SUM(AG6:AH39)</f>
        <v>0</v>
      </c>
      <c r="AH41" s="388">
        <f>SUM(AH6:AH39)</f>
        <v>0</v>
      </c>
      <c r="AI41" s="178">
        <f>SUM(AI6:AI40)</f>
        <v>0</v>
      </c>
      <c r="AJ41" s="389">
        <f>SUM(AJ6:AK39)</f>
        <v>0</v>
      </c>
      <c r="AK41" s="98">
        <f t="shared" ref="AK41:AO41" si="46">SUM(AK6:AK39)</f>
        <v>0</v>
      </c>
      <c r="AL41" s="377">
        <f t="shared" si="46"/>
        <v>0</v>
      </c>
      <c r="AM41" s="98">
        <f t="shared" si="46"/>
        <v>0</v>
      </c>
      <c r="AN41" s="178">
        <f t="shared" si="46"/>
        <v>0</v>
      </c>
      <c r="AO41" s="178">
        <f t="shared" si="46"/>
        <v>0</v>
      </c>
      <c r="AP41" s="98">
        <f>SUM(AP6:AQ39)</f>
        <v>0</v>
      </c>
      <c r="AQ41" s="99"/>
      <c r="AR41" s="377">
        <f>SUM(AR6:AR39)</f>
        <v>0</v>
      </c>
      <c r="AS41" s="460">
        <f>SUM(AS6:AS39)</f>
        <v>0</v>
      </c>
      <c r="AT41" s="178">
        <f>SUM(AT6:AT39)</f>
        <v>0</v>
      </c>
      <c r="AU41" s="141">
        <f>SUM(AU6:AV39)</f>
        <v>0</v>
      </c>
      <c r="AV41" s="401"/>
      <c r="AW41" s="297">
        <f t="shared" ref="AW41:BI41" si="47">SUM(AW6:AW39)</f>
        <v>0</v>
      </c>
      <c r="AX41" s="42">
        <f t="shared" si="47"/>
        <v>0</v>
      </c>
      <c r="AY41" s="377">
        <f t="shared" si="47"/>
        <v>0</v>
      </c>
      <c r="AZ41" s="460">
        <f t="shared" si="47"/>
        <v>0</v>
      </c>
      <c r="BA41" s="193">
        <f t="shared" si="47"/>
        <v>0</v>
      </c>
      <c r="BB41" s="42">
        <f t="shared" si="47"/>
        <v>0</v>
      </c>
      <c r="BC41" s="377">
        <f t="shared" si="47"/>
        <v>0</v>
      </c>
      <c r="BD41" s="460">
        <f t="shared" si="47"/>
        <v>0</v>
      </c>
      <c r="BE41" s="123">
        <f t="shared" si="47"/>
        <v>0</v>
      </c>
      <c r="BF41" s="193">
        <f t="shared" ref="BF41" si="48">SUM(BF6:BF39)</f>
        <v>0</v>
      </c>
      <c r="BG41" s="42">
        <f t="shared" si="47"/>
        <v>0</v>
      </c>
      <c r="BH41" s="43">
        <f t="shared" si="47"/>
        <v>0</v>
      </c>
      <c r="BI41" s="377">
        <f t="shared" si="47"/>
        <v>0</v>
      </c>
      <c r="BJ41" s="460">
        <f>SUM(BJ6:BK39)</f>
        <v>0</v>
      </c>
      <c r="BK41" s="401"/>
      <c r="BL41" s="258">
        <f t="shared" ref="BL41:BR41" si="49">SUM(BL6:BL39)</f>
        <v>0</v>
      </c>
      <c r="BM41" s="193">
        <f t="shared" si="49"/>
        <v>0</v>
      </c>
      <c r="BN41" s="264">
        <f t="shared" si="49"/>
        <v>0</v>
      </c>
      <c r="BO41" s="144">
        <f t="shared" si="49"/>
        <v>0</v>
      </c>
      <c r="BP41" s="144">
        <f t="shared" si="49"/>
        <v>0</v>
      </c>
      <c r="BQ41" s="297">
        <f t="shared" si="49"/>
        <v>0</v>
      </c>
      <c r="BR41" s="42">
        <f t="shared" si="49"/>
        <v>0</v>
      </c>
      <c r="BS41" s="264">
        <f>SUM(BS6:BT39)</f>
        <v>0</v>
      </c>
      <c r="BT41" s="401"/>
      <c r="BU41" s="264">
        <f>SUM(BU6:BU39)</f>
        <v>0</v>
      </c>
      <c r="BV41" s="42">
        <f>SUM(BV6:BV39)</f>
        <v>0</v>
      </c>
      <c r="BW41" s="100">
        <f>SUM(BJ41:BV41)</f>
        <v>0</v>
      </c>
      <c r="BX41" s="158">
        <f>SUM(BX6:BY39)</f>
        <v>0</v>
      </c>
      <c r="BY41" s="401"/>
      <c r="BZ41" s="158">
        <f>SUM(BZ6:BZ39)</f>
        <v>0</v>
      </c>
      <c r="CA41" s="42">
        <f>SUM(CA6:CA39)</f>
        <v>0</v>
      </c>
      <c r="CB41" s="100">
        <f t="shared" si="24"/>
        <v>0</v>
      </c>
      <c r="CC41" s="138"/>
      <c r="CE41" s="197"/>
      <c r="CF41" s="138"/>
    </row>
    <row r="42" spans="1:84" s="26" customFormat="1" ht="12.75" customHeight="1" x14ac:dyDescent="0.3">
      <c r="A42" s="283">
        <f>COUNT(A5:A39)</f>
        <v>34</v>
      </c>
      <c r="B42" s="139">
        <f>IF(A$42&gt;0,COUNTIF(($B$6:$B$39),"CA"),0)+IF(A$42&gt;0,COUNTIF(($B$6:$B$39),"CA+T3"),0)</f>
        <v>0</v>
      </c>
      <c r="C42" s="408" t="s">
        <v>6</v>
      </c>
      <c r="D42" s="283">
        <f>COUNTIF(($D$6:$D$39),"CO")</f>
        <v>0</v>
      </c>
      <c r="E42" s="56">
        <f>COUNT(E6:E39)</f>
        <v>0</v>
      </c>
      <c r="F42" s="142"/>
      <c r="G42" s="194">
        <f>COUNT(G6:G39)</f>
        <v>0</v>
      </c>
      <c r="H42" s="330">
        <f>COUNT(H6:H39)</f>
        <v>0</v>
      </c>
      <c r="I42" s="467"/>
      <c r="J42" s="140"/>
      <c r="K42" s="56">
        <f>COUNT(K6:K39)</f>
        <v>0</v>
      </c>
      <c r="L42" s="319"/>
      <c r="M42" s="57">
        <f>COUNT(M6:M40)</f>
        <v>0</v>
      </c>
      <c r="N42" s="464">
        <f>COUNT(N6:N39)</f>
        <v>0</v>
      </c>
      <c r="O42" s="140"/>
      <c r="P42" s="55">
        <f>COUNT(P6:P39)</f>
        <v>0</v>
      </c>
      <c r="Q42" s="124">
        <f>COUNT(Q6:Q39)</f>
        <v>0</v>
      </c>
      <c r="R42" s="337">
        <f>COUNT(R6:R39)</f>
        <v>0</v>
      </c>
      <c r="S42" s="55">
        <f>COUNT(S6:S39)</f>
        <v>0</v>
      </c>
      <c r="T42" s="101"/>
      <c r="U42" s="56">
        <f>COUNT(U6:U39)</f>
        <v>0</v>
      </c>
      <c r="V42" s="319"/>
      <c r="W42" s="57">
        <f>COUNT(W6:W39)</f>
        <v>0</v>
      </c>
      <c r="X42" s="56">
        <f>COUNT(X6:X39)</f>
        <v>0</v>
      </c>
      <c r="Y42" s="319"/>
      <c r="Z42" s="56">
        <f>COUNT(Z6:Z39)</f>
        <v>0</v>
      </c>
      <c r="AA42" s="319"/>
      <c r="AB42" s="134">
        <f>COUNT(AB6:AB39)</f>
        <v>0</v>
      </c>
      <c r="AC42" s="124">
        <f>COUNT(AC6:AC39)</f>
        <v>0</v>
      </c>
      <c r="AD42" s="194">
        <f>COUNT(AD6:AD39)</f>
        <v>0</v>
      </c>
      <c r="AE42" s="55">
        <f>COUNT(AE6:AE39)</f>
        <v>0</v>
      </c>
      <c r="AF42" s="101"/>
      <c r="AG42" s="265">
        <f>COUNT(AG6:AG40)</f>
        <v>0</v>
      </c>
      <c r="AH42" s="179">
        <f>COUNT(AH6:AH39)</f>
        <v>0</v>
      </c>
      <c r="AI42" s="179">
        <f>COUNT(AI6:AI40)</f>
        <v>0</v>
      </c>
      <c r="AJ42" s="265">
        <f>COUNT(AJ6:AJ39)</f>
        <v>0</v>
      </c>
      <c r="AK42" s="55">
        <f>COUNT(AK6:AK39)</f>
        <v>0</v>
      </c>
      <c r="AL42" s="101"/>
      <c r="AM42" s="55">
        <f t="shared" ref="AM42:AQ42" si="50">COUNT(AM6:AM39)</f>
        <v>0</v>
      </c>
      <c r="AN42" s="179">
        <f t="shared" si="50"/>
        <v>0</v>
      </c>
      <c r="AO42" s="179">
        <f t="shared" si="50"/>
        <v>0</v>
      </c>
      <c r="AP42" s="55">
        <f t="shared" si="50"/>
        <v>0</v>
      </c>
      <c r="AQ42" s="55">
        <f t="shared" si="50"/>
        <v>0</v>
      </c>
      <c r="AR42" s="101"/>
      <c r="AS42" s="145">
        <f t="shared" ref="AS42:AX42" si="51">COUNT(AS6:AS39)</f>
        <v>0</v>
      </c>
      <c r="AT42" s="387">
        <f t="shared" si="51"/>
        <v>0</v>
      </c>
      <c r="AU42" s="56">
        <f t="shared" si="51"/>
        <v>0</v>
      </c>
      <c r="AV42" s="387">
        <f t="shared" si="51"/>
        <v>0</v>
      </c>
      <c r="AW42" s="298">
        <f t="shared" si="51"/>
        <v>0</v>
      </c>
      <c r="AX42" s="55">
        <f t="shared" si="51"/>
        <v>0</v>
      </c>
      <c r="AY42" s="101"/>
      <c r="AZ42" s="194">
        <f>COUNT(AZ6:AZ39)</f>
        <v>0</v>
      </c>
      <c r="BA42" s="194">
        <f>COUNT(BA6:BA39)</f>
        <v>0</v>
      </c>
      <c r="BB42" s="55">
        <f>COUNT(BB6:BB39)</f>
        <v>0</v>
      </c>
      <c r="BC42" s="101"/>
      <c r="BD42" s="55">
        <f>COUNT(BD6:BD39)</f>
        <v>0</v>
      </c>
      <c r="BE42" s="124">
        <f>COUNT(BE6:BE39)</f>
        <v>0</v>
      </c>
      <c r="BF42" s="194">
        <f>COUNT(BF6:BF39)</f>
        <v>0</v>
      </c>
      <c r="BG42" s="55">
        <f>COUNT(BG6:BG39)</f>
        <v>0</v>
      </c>
      <c r="BH42" s="57">
        <f>COUNT(BH6:BH39)</f>
        <v>0</v>
      </c>
      <c r="BI42" s="101"/>
      <c r="BJ42" s="265">
        <f t="shared" ref="BJ42:BK42" si="52">COUNT(BJ6:BJ39)</f>
        <v>0</v>
      </c>
      <c r="BK42" s="387">
        <f t="shared" si="52"/>
        <v>0</v>
      </c>
      <c r="BL42" s="259">
        <f t="shared" ref="BL42:BV42" si="53">COUNT(BL6:BL39)</f>
        <v>0</v>
      </c>
      <c r="BM42" s="194">
        <f t="shared" si="53"/>
        <v>0</v>
      </c>
      <c r="BN42" s="265">
        <f t="shared" si="53"/>
        <v>0</v>
      </c>
      <c r="BO42" s="145">
        <f t="shared" si="53"/>
        <v>0</v>
      </c>
      <c r="BP42" s="145">
        <f t="shared" si="53"/>
        <v>0</v>
      </c>
      <c r="BQ42" s="298">
        <f t="shared" si="53"/>
        <v>0</v>
      </c>
      <c r="BR42" s="55">
        <f t="shared" si="53"/>
        <v>0</v>
      </c>
      <c r="BS42" s="265">
        <f t="shared" si="53"/>
        <v>0</v>
      </c>
      <c r="BT42" s="387">
        <f t="shared" ref="BT42" si="54">COUNT(BT6:BT39)</f>
        <v>0</v>
      </c>
      <c r="BU42" s="265">
        <f t="shared" si="53"/>
        <v>0</v>
      </c>
      <c r="BV42" s="55">
        <f t="shared" si="53"/>
        <v>0</v>
      </c>
      <c r="BW42" s="100"/>
      <c r="BX42" s="265">
        <f t="shared" ref="BX42:BY42" si="55">COUNT(BX6:BX39)</f>
        <v>0</v>
      </c>
      <c r="BY42" s="387">
        <f t="shared" si="55"/>
        <v>0</v>
      </c>
      <c r="BZ42" s="265">
        <f t="shared" ref="BZ42" si="56">COUNT(BZ6:BZ39)</f>
        <v>0</v>
      </c>
      <c r="CA42" s="55">
        <f>COUNT(CA6:CA39)</f>
        <v>0</v>
      </c>
      <c r="CB42" s="100"/>
      <c r="CC42" s="138"/>
      <c r="CE42" s="197"/>
      <c r="CF42" s="244">
        <f>IF($CC$5&gt;0,SUM(CF6:CF39),0)</f>
        <v>0</v>
      </c>
    </row>
    <row r="43" spans="1:84" s="26" customFormat="1" ht="12.75" customHeight="1" x14ac:dyDescent="0.3">
      <c r="A43" s="283"/>
      <c r="B43" s="139"/>
      <c r="C43" s="408" t="s">
        <v>45</v>
      </c>
      <c r="D43" s="124"/>
      <c r="E43" s="56"/>
      <c r="F43" s="142"/>
      <c r="G43" s="194"/>
      <c r="H43" s="330"/>
      <c r="I43" s="467"/>
      <c r="J43" s="140"/>
      <c r="K43" s="56"/>
      <c r="L43" s="319"/>
      <c r="M43" s="57"/>
      <c r="N43" s="464"/>
      <c r="O43" s="140"/>
      <c r="P43" s="55"/>
      <c r="Q43" s="124"/>
      <c r="R43" s="337"/>
      <c r="S43" s="55"/>
      <c r="T43" s="140"/>
      <c r="U43" s="56"/>
      <c r="V43" s="319"/>
      <c r="W43" s="57"/>
      <c r="X43" s="56"/>
      <c r="Y43" s="319"/>
      <c r="Z43" s="56"/>
      <c r="AA43" s="319"/>
      <c r="AB43" s="56"/>
      <c r="AC43" s="124"/>
      <c r="AD43" s="194"/>
      <c r="AE43" s="55"/>
      <c r="AF43" s="140"/>
      <c r="AG43" s="265"/>
      <c r="AH43" s="179"/>
      <c r="AI43" s="179"/>
      <c r="AJ43" s="265"/>
      <c r="AK43" s="55"/>
      <c r="AL43" s="140"/>
      <c r="AM43" s="55"/>
      <c r="AN43" s="179"/>
      <c r="AO43" s="179"/>
      <c r="AP43" s="55"/>
      <c r="AQ43" s="55"/>
      <c r="AR43" s="140"/>
      <c r="AS43" s="145"/>
      <c r="AT43" s="387"/>
      <c r="AU43" s="56"/>
      <c r="AV43" s="387"/>
      <c r="AW43" s="298"/>
      <c r="AX43" s="55"/>
      <c r="AY43" s="101"/>
      <c r="AZ43" s="194"/>
      <c r="BA43" s="194"/>
      <c r="BB43" s="55"/>
      <c r="BC43" s="101"/>
      <c r="BD43" s="55"/>
      <c r="BE43" s="124"/>
      <c r="BF43" s="194"/>
      <c r="BG43" s="55"/>
      <c r="BH43" s="57"/>
      <c r="BI43" s="140"/>
      <c r="BJ43" s="265"/>
      <c r="BK43" s="387"/>
      <c r="BL43" s="259"/>
      <c r="BM43" s="194"/>
      <c r="BN43" s="265"/>
      <c r="BO43" s="145"/>
      <c r="BP43" s="145"/>
      <c r="BQ43" s="298"/>
      <c r="BR43" s="55"/>
      <c r="BS43" s="265"/>
      <c r="BT43" s="387"/>
      <c r="BU43" s="265"/>
      <c r="BV43" s="55"/>
      <c r="BW43" s="100"/>
      <c r="BX43" s="265"/>
      <c r="BY43" s="387"/>
      <c r="BZ43" s="265"/>
      <c r="CA43" s="55"/>
      <c r="CB43" s="100"/>
      <c r="CC43" s="138"/>
      <c r="CE43" s="197"/>
      <c r="CF43" s="138"/>
    </row>
    <row r="44" spans="1:84" s="26" customFormat="1" ht="12.75" customHeight="1" thickBot="1" x14ac:dyDescent="0.35">
      <c r="A44" s="284"/>
      <c r="B44" s="285"/>
      <c r="C44" s="409" t="s">
        <v>7</v>
      </c>
      <c r="D44" s="414" t="str">
        <f>IF(D$41&gt;0,$A$42-COUNT(D6:D39),"")</f>
        <v/>
      </c>
      <c r="E44" s="130" t="str">
        <f>IF(E$41&gt;0,$A$42-COUNT(E6:E39),"")</f>
        <v/>
      </c>
      <c r="F44" s="102"/>
      <c r="G44" s="195" t="str">
        <f>IF(G$41&gt;0,$A$42-COUNT(G6:G39),"")</f>
        <v/>
      </c>
      <c r="H44" s="331" t="str">
        <f>IF(H$41&gt;0,$A$42-COUNT(H6:H39),"")</f>
        <v/>
      </c>
      <c r="I44" s="468"/>
      <c r="J44" s="103"/>
      <c r="K44" s="310" t="str">
        <f>IF(K$41&gt;0,$A$42-COUNT(K6:K39),"")</f>
        <v/>
      </c>
      <c r="L44" s="320"/>
      <c r="M44" s="58" t="str">
        <f>IF(M$41&gt;0,$A$42-COUNT(M6:M39),"")</f>
        <v/>
      </c>
      <c r="N44" s="465" t="str">
        <f>IF(N$41&gt;0,$A$42-COUNT(N6:N39),"")</f>
        <v/>
      </c>
      <c r="O44" s="103"/>
      <c r="P44" s="105" t="str">
        <f>IF(P$41&gt;0,$A$42-COUNT(P6:P39),"")</f>
        <v/>
      </c>
      <c r="Q44" s="125" t="str">
        <f>IF(Q$41&gt;0,$A$42-COUNT(Q6:Q39),"")</f>
        <v/>
      </c>
      <c r="R44" s="338" t="str">
        <f>IF(R$41&gt;0,$A$42-COUNT(R6:R39),"")</f>
        <v/>
      </c>
      <c r="S44" s="105" t="str">
        <f>IF(S$41&gt;0,$A$42-COUNT(S6:S39),"")</f>
        <v/>
      </c>
      <c r="T44" s="103"/>
      <c r="U44" s="310" t="str">
        <f>IF(U$41&gt;0,$A$42-COUNT(U6:U39),"")</f>
        <v/>
      </c>
      <c r="V44" s="320"/>
      <c r="W44" s="59">
        <f>IF(W42&gt;$B$42,0,$B$42-W42)</f>
        <v>0</v>
      </c>
      <c r="X44" s="310" t="str">
        <f>IF(X$41&gt;0,$A$42-COUNT(X6:X39),"")</f>
        <v/>
      </c>
      <c r="Y44" s="320"/>
      <c r="Z44" s="310" t="str">
        <f>IF(Z$41&gt;0,$A$42-COUNT(Z6:Z39),"")</f>
        <v/>
      </c>
      <c r="AA44" s="320"/>
      <c r="AB44" s="130"/>
      <c r="AC44" s="125" t="str">
        <f>IF(AC$41&gt;0,$A$42-COUNT(AC6:AC39),"")</f>
        <v/>
      </c>
      <c r="AD44" s="195" t="str">
        <f>IF(AD$41&gt;0,$A$42-COUNT(AD6:AD39),"")</f>
        <v/>
      </c>
      <c r="AE44" s="58" t="str">
        <f>IF(AE$41&gt;0,$A$42-COUNT(AE6:AE39),"")</f>
        <v/>
      </c>
      <c r="AF44" s="103"/>
      <c r="AG44" s="266" t="str">
        <f>IF(AG$41&gt;0,$A$42-COUNT(AG6:AG39),"")</f>
        <v/>
      </c>
      <c r="AH44" s="381" t="str">
        <f>IF(AH$41&gt;0,$A$42-COUNT(AH6:AH39),"")</f>
        <v/>
      </c>
      <c r="AI44" s="381">
        <f>IF(AI42&gt;$B$42,0,$B$42-AI42)</f>
        <v>0</v>
      </c>
      <c r="AJ44" s="266" t="str">
        <f>IF(AJ$41&gt;0,$A$42-COUNT(AJ6:AJ39),"")</f>
        <v/>
      </c>
      <c r="AK44" s="58" t="str">
        <f>IF(AK$41&gt;0,$A$42-COUNT(AK6:AK39),"")</f>
        <v/>
      </c>
      <c r="AL44" s="103"/>
      <c r="AM44" s="105" t="str">
        <f>IF(AM$41&gt;0,$A$42-COUNT(AM6:AM39),"")</f>
        <v/>
      </c>
      <c r="AN44" s="180">
        <f>IF(AN42&gt;$B$42,0,$B$42-AN42)</f>
        <v>0</v>
      </c>
      <c r="AO44" s="338"/>
      <c r="AP44" s="58" t="str">
        <f>IF(AP$41&gt;0,$A$42-COUNT(AP6:AP39),"")</f>
        <v/>
      </c>
      <c r="AQ44" s="59"/>
      <c r="AR44" s="103"/>
      <c r="AS44" s="146">
        <f>IF(AS42&gt;$B$42,0,$B$42-AS42)</f>
        <v>0</v>
      </c>
      <c r="AT44" s="402"/>
      <c r="AU44" s="130" t="str">
        <f>IF(AU$41&gt;0,$A$42-COUNT(AU6:AU39),"")</f>
        <v/>
      </c>
      <c r="AV44" s="402"/>
      <c r="AW44" s="395" t="str">
        <f>IF(AW$41&gt;0,$A$42-COUNT(AW6:AW39),"")</f>
        <v/>
      </c>
      <c r="AX44" s="58">
        <f>IF(AX42&gt;$B$42,0,$B$42-AX42)</f>
        <v>0</v>
      </c>
      <c r="AY44" s="103"/>
      <c r="AZ44" s="195" t="str">
        <f>IF(AZ$41&gt;0,$A$42-COUNT(AZ6:AZ39),"")</f>
        <v/>
      </c>
      <c r="BA44" s="195" t="str">
        <f>IF(BA$41&gt;0,$A$42-COUNT(BA6:BA39),"")</f>
        <v/>
      </c>
      <c r="BB44" s="58">
        <f>IF(BB42&gt;$B$42,0,$B$42-BB42)</f>
        <v>0</v>
      </c>
      <c r="BC44" s="103"/>
      <c r="BD44" s="105" t="str">
        <f>IF(BD$41&gt;0,$A$42-COUNT(BD6:BD39),"")</f>
        <v/>
      </c>
      <c r="BE44" s="125" t="str">
        <f>IF(BE$41&gt;0,$A$42-COUNT(BE6:BE39),"")</f>
        <v/>
      </c>
      <c r="BF44" s="195" t="str">
        <f>IF(BF$41&gt;0,$A$42-COUNT(BF6:BF39),"")</f>
        <v/>
      </c>
      <c r="BG44" s="105" t="str">
        <f>IF(BG$41&gt;0,$A$42-COUNT(BG6:BG39),"")</f>
        <v/>
      </c>
      <c r="BH44" s="59"/>
      <c r="BI44" s="103"/>
      <c r="BJ44" s="266"/>
      <c r="BK44" s="402"/>
      <c r="BL44" s="260" t="str">
        <f t="shared" ref="BL44:BR44" si="57">IF(BL$41&gt;0,$A$42-COUNT(BL6:BL39),"")</f>
        <v/>
      </c>
      <c r="BM44" s="195" t="str">
        <f t="shared" si="57"/>
        <v/>
      </c>
      <c r="BN44" s="266" t="str">
        <f t="shared" si="57"/>
        <v/>
      </c>
      <c r="BO44" s="289" t="str">
        <f t="shared" si="57"/>
        <v/>
      </c>
      <c r="BP44" s="289" t="str">
        <f t="shared" si="57"/>
        <v/>
      </c>
      <c r="BQ44" s="299" t="str">
        <f t="shared" si="57"/>
        <v/>
      </c>
      <c r="BR44" s="105" t="str">
        <f t="shared" si="57"/>
        <v/>
      </c>
      <c r="BS44" s="266"/>
      <c r="BT44" s="402"/>
      <c r="BU44" s="266" t="str">
        <f>IF(BU$41&gt;0,$A$42-COUNT(BU6:BU39),"")</f>
        <v/>
      </c>
      <c r="BV44" s="58">
        <f>IF(BV42&gt;$B$42,0,$B$42-BV42)</f>
        <v>0</v>
      </c>
      <c r="BW44" s="100"/>
      <c r="BX44" s="266"/>
      <c r="BY44" s="402"/>
      <c r="BZ44" s="266" t="str">
        <f>IF(BZ$41&gt;0,$A$42-COUNT(BZ6:BZ39),"")</f>
        <v/>
      </c>
      <c r="CA44" s="105">
        <f>IF(CA42&gt;$B$42,0,$B$42-CA42)</f>
        <v>0</v>
      </c>
      <c r="CB44" s="100">
        <f>SUM(BX39:CA39)</f>
        <v>0</v>
      </c>
      <c r="CC44" s="138"/>
      <c r="CE44" s="197"/>
      <c r="CF44" s="138"/>
    </row>
    <row r="45" spans="1:84" s="26" customFormat="1" ht="12.75" customHeight="1" x14ac:dyDescent="0.3">
      <c r="A45" s="45"/>
      <c r="B45" s="236" t="s">
        <v>52</v>
      </c>
      <c r="C45" s="46" t="s">
        <v>8</v>
      </c>
      <c r="D45" s="47"/>
      <c r="E45" s="47">
        <v>0.77083333333333337</v>
      </c>
      <c r="F45" s="48"/>
      <c r="G45" s="47">
        <v>0.77083333333333337</v>
      </c>
      <c r="H45" s="47">
        <v>0.77083333333333337</v>
      </c>
      <c r="I45" s="321"/>
      <c r="J45" s="51"/>
      <c r="K45" s="47">
        <v>0.77083333333333337</v>
      </c>
      <c r="L45" s="219"/>
      <c r="M45" s="47">
        <v>0.77083333333333337</v>
      </c>
      <c r="N45" s="47">
        <v>0.77083333333333337</v>
      </c>
      <c r="O45" s="48"/>
      <c r="P45" s="47">
        <v>0.77083333333333337</v>
      </c>
      <c r="Q45" s="47">
        <v>0.77083333333333337</v>
      </c>
      <c r="R45" s="47">
        <v>0.77083333333333337</v>
      </c>
      <c r="S45" s="47">
        <v>0.77083333333333337</v>
      </c>
      <c r="T45" s="48"/>
      <c r="U45" s="47">
        <v>0.77083333333333337</v>
      </c>
      <c r="V45" s="106"/>
      <c r="W45" s="47">
        <v>0.77083333333333337</v>
      </c>
      <c r="X45" s="47">
        <v>0.77083333333333337</v>
      </c>
      <c r="Y45" s="106"/>
      <c r="Z45" s="47">
        <v>0.77083333333333337</v>
      </c>
      <c r="AA45" s="106"/>
      <c r="AB45" s="47"/>
      <c r="AC45" s="47">
        <v>0.77083333333333337</v>
      </c>
      <c r="AD45" s="47"/>
      <c r="AE45" s="47">
        <v>0.77083333333333337</v>
      </c>
      <c r="AF45" s="51"/>
      <c r="AG45" s="47">
        <v>0.77083333333333337</v>
      </c>
      <c r="AH45" s="50"/>
      <c r="AI45" s="47">
        <v>0.77083333333333337</v>
      </c>
      <c r="AJ45" s="47">
        <v>0.77083333333333337</v>
      </c>
      <c r="AK45" s="50"/>
      <c r="AL45" s="51"/>
      <c r="AM45" s="47">
        <v>0.77083333333333337</v>
      </c>
      <c r="AN45" s="47">
        <v>0.77083333333333337</v>
      </c>
      <c r="AO45" s="47">
        <v>0.77083333333333337</v>
      </c>
      <c r="AP45" s="47">
        <v>0.77083333333333337</v>
      </c>
      <c r="AQ45" s="50"/>
      <c r="AR45" s="51"/>
      <c r="AS45" s="47">
        <v>0.77083333333333337</v>
      </c>
      <c r="AT45" s="50"/>
      <c r="AU45" s="47">
        <v>0.77083333333333337</v>
      </c>
      <c r="AV45" s="50"/>
      <c r="AW45" s="47">
        <v>0.77083333333333337</v>
      </c>
      <c r="AX45" s="47">
        <v>0.77083333333333337</v>
      </c>
      <c r="AY45" s="51"/>
      <c r="AZ45" s="47">
        <v>0.77083333333333337</v>
      </c>
      <c r="BA45" s="47">
        <v>0.77083333333333337</v>
      </c>
      <c r="BB45" s="47">
        <v>0.77083333333333337</v>
      </c>
      <c r="BC45" s="51"/>
      <c r="BD45" s="47">
        <v>0.77083333333333337</v>
      </c>
      <c r="BE45" s="47">
        <v>0.77083333333333337</v>
      </c>
      <c r="BF45" s="47">
        <v>0.77083333333333337</v>
      </c>
      <c r="BG45" s="47">
        <v>0.77083333333333337</v>
      </c>
      <c r="BH45" s="47">
        <v>0.77083333333333337</v>
      </c>
      <c r="BI45" s="234"/>
      <c r="BJ45" s="47">
        <v>0.77083333333333337</v>
      </c>
      <c r="BK45" s="49"/>
      <c r="BL45" s="47">
        <v>0.77083333333333337</v>
      </c>
      <c r="BM45" s="47">
        <v>0.77083333333333337</v>
      </c>
      <c r="BN45" s="47">
        <v>0.77083333333333337</v>
      </c>
      <c r="BO45" s="47">
        <v>0.77083333333333337</v>
      </c>
      <c r="BP45" s="47">
        <v>0.77083333333333337</v>
      </c>
      <c r="BQ45" s="47">
        <v>0.77083333333333337</v>
      </c>
      <c r="BR45" s="47">
        <v>0.77083333333333337</v>
      </c>
      <c r="BS45" s="47">
        <v>0.77083333333333337</v>
      </c>
      <c r="BT45" s="49"/>
      <c r="BU45" s="47">
        <v>0.77083333333333337</v>
      </c>
      <c r="BV45" s="47">
        <v>0.77083333333333337</v>
      </c>
      <c r="BW45" s="234"/>
      <c r="BX45" s="47">
        <v>0.77083333333333337</v>
      </c>
      <c r="BY45" s="50"/>
      <c r="BZ45" s="47">
        <v>0.77083333333333337</v>
      </c>
      <c r="CA45" s="47">
        <v>0.77083333333333337</v>
      </c>
      <c r="CB45" s="234"/>
      <c r="CC45" s="201">
        <f>SUM(CC6:CC39)</f>
        <v>0</v>
      </c>
      <c r="CD45" s="104"/>
      <c r="CE45" s="218">
        <f>IF($CC$5&gt;0,AVERAGE(CE6:CE40),0)</f>
        <v>0</v>
      </c>
      <c r="CF45" s="138"/>
    </row>
    <row r="46" spans="1:84" s="26" customFormat="1" ht="12.75" customHeight="1" thickBot="1" x14ac:dyDescent="0.35">
      <c r="A46" s="45"/>
      <c r="B46" s="236" t="s">
        <v>52</v>
      </c>
      <c r="C46" s="46" t="s">
        <v>9</v>
      </c>
      <c r="D46" s="52"/>
      <c r="E46" s="52">
        <v>0.77083333333333337</v>
      </c>
      <c r="F46" s="48"/>
      <c r="G46" s="52">
        <v>0.77083333333333337</v>
      </c>
      <c r="H46" s="52">
        <v>0.77083333333333337</v>
      </c>
      <c r="I46" s="219"/>
      <c r="J46" s="51"/>
      <c r="K46" s="52">
        <v>0.77083333333333337</v>
      </c>
      <c r="L46" s="219"/>
      <c r="M46" s="52">
        <v>0.77083333333333337</v>
      </c>
      <c r="N46" s="52">
        <v>0.77083333333333337</v>
      </c>
      <c r="O46" s="48"/>
      <c r="P46" s="52">
        <v>0.77083333333333337</v>
      </c>
      <c r="Q46" s="52">
        <v>0.77083333333333337</v>
      </c>
      <c r="R46" s="52">
        <v>0.77083333333333337</v>
      </c>
      <c r="S46" s="52">
        <v>0.77083333333333337</v>
      </c>
      <c r="T46" s="48"/>
      <c r="U46" s="52">
        <v>0.77083333333333337</v>
      </c>
      <c r="V46" s="106"/>
      <c r="W46" s="52">
        <v>0.77083333333333337</v>
      </c>
      <c r="X46" s="52">
        <v>0.77083333333333337</v>
      </c>
      <c r="Y46" s="106"/>
      <c r="Z46" s="52">
        <v>0.77083333333333337</v>
      </c>
      <c r="AA46" s="106"/>
      <c r="AB46" s="52"/>
      <c r="AC46" s="47">
        <v>0.77083333333333337</v>
      </c>
      <c r="AD46" s="52"/>
      <c r="AE46" s="52">
        <v>0.77083333333333337</v>
      </c>
      <c r="AF46" s="51"/>
      <c r="AG46" s="47">
        <v>0.77083333333333337</v>
      </c>
      <c r="AH46" s="53"/>
      <c r="AI46" s="52">
        <v>0.77083333333333337</v>
      </c>
      <c r="AJ46" s="52">
        <v>0.77083333333333337</v>
      </c>
      <c r="AK46" s="53"/>
      <c r="AL46" s="51"/>
      <c r="AM46" s="52">
        <v>0.77083333333333337</v>
      </c>
      <c r="AN46" s="52">
        <v>0.77083333333333337</v>
      </c>
      <c r="AO46" s="52">
        <v>0.77083333333333337</v>
      </c>
      <c r="AP46" s="52">
        <v>0.77083333333333337</v>
      </c>
      <c r="AQ46" s="53"/>
      <c r="AR46" s="51"/>
      <c r="AS46" s="52">
        <v>0.77083333333333337</v>
      </c>
      <c r="AT46" s="53"/>
      <c r="AU46" s="52">
        <v>0.77083333333333337</v>
      </c>
      <c r="AV46" s="53"/>
      <c r="AW46" s="52">
        <v>0.77083333333333337</v>
      </c>
      <c r="AX46" s="52">
        <v>0.77083333333333337</v>
      </c>
      <c r="AY46" s="51"/>
      <c r="AZ46" s="52">
        <v>0.77083333333333337</v>
      </c>
      <c r="BA46" s="52">
        <v>0.77083333333333337</v>
      </c>
      <c r="BB46" s="52">
        <v>0.77083333333333337</v>
      </c>
      <c r="BC46" s="51"/>
      <c r="BD46" s="52">
        <v>0.77083333333333337</v>
      </c>
      <c r="BE46" s="52">
        <v>0.77083333333333337</v>
      </c>
      <c r="BF46" s="52">
        <v>0.77083333333333337</v>
      </c>
      <c r="BG46" s="52">
        <v>0.77083333333333337</v>
      </c>
      <c r="BH46" s="52">
        <v>0.77083333333333337</v>
      </c>
      <c r="BI46" s="51"/>
      <c r="BJ46" s="52">
        <v>0.77083333333333337</v>
      </c>
      <c r="BK46" s="47"/>
      <c r="BL46" s="52">
        <v>0.77083333333333337</v>
      </c>
      <c r="BM46" s="52">
        <v>0.77083333333333337</v>
      </c>
      <c r="BN46" s="52">
        <v>0.77083333333333337</v>
      </c>
      <c r="BO46" s="52">
        <v>0.77083333333333337</v>
      </c>
      <c r="BP46" s="52">
        <v>0.77083333333333337</v>
      </c>
      <c r="BQ46" s="52">
        <v>0.77083333333333337</v>
      </c>
      <c r="BR46" s="52">
        <v>0.77083333333333337</v>
      </c>
      <c r="BS46" s="52">
        <v>0.77083333333333337</v>
      </c>
      <c r="BT46" s="47"/>
      <c r="BU46" s="52">
        <v>0.77083333333333337</v>
      </c>
      <c r="BV46" s="52">
        <v>0.77083333333333337</v>
      </c>
      <c r="BW46" s="51"/>
      <c r="BX46" s="52">
        <v>0.77083333333333337</v>
      </c>
      <c r="BY46" s="53"/>
      <c r="BZ46" s="52">
        <v>0.77083333333333337</v>
      </c>
      <c r="CA46" s="52">
        <v>0.77083333333333337</v>
      </c>
      <c r="CB46" s="51"/>
      <c r="CC46" s="235"/>
      <c r="CE46" s="197"/>
      <c r="CF46" s="138"/>
    </row>
    <row r="47" spans="1:84" s="64" customFormat="1" ht="12" thickBot="1" x14ac:dyDescent="0.4">
      <c r="A47" s="60"/>
      <c r="B47" s="236" t="s">
        <v>52</v>
      </c>
      <c r="C47" s="60"/>
      <c r="D47" s="161">
        <f>(D46-D45)*24</f>
        <v>0</v>
      </c>
      <c r="E47" s="161">
        <f>(E46-E45)*24</f>
        <v>0</v>
      </c>
      <c r="F47" s="62"/>
      <c r="G47" s="161">
        <f>(G46-G45)*24</f>
        <v>0</v>
      </c>
      <c r="H47" s="161">
        <f>(H46-H45)*24</f>
        <v>0</v>
      </c>
      <c r="I47" s="63"/>
      <c r="J47" s="176"/>
      <c r="K47" s="161">
        <f>(K46-K45)*24</f>
        <v>0</v>
      </c>
      <c r="L47" s="63"/>
      <c r="M47" s="161">
        <f>(M46-M45)*24</f>
        <v>0</v>
      </c>
      <c r="N47" s="161">
        <f>(N46-N45)*24</f>
        <v>0</v>
      </c>
      <c r="O47" s="62"/>
      <c r="P47" s="161">
        <f>(P46-P45)*24</f>
        <v>0</v>
      </c>
      <c r="Q47" s="161">
        <f t="shared" ref="Q47" si="58">(Q46-Q45)*24</f>
        <v>0</v>
      </c>
      <c r="R47" s="161">
        <f>(R46-R45)*24</f>
        <v>0</v>
      </c>
      <c r="S47" s="161">
        <f>(S46-S45)*24</f>
        <v>0</v>
      </c>
      <c r="T47" s="62"/>
      <c r="U47" s="161">
        <f>(U46-U45)*24</f>
        <v>0</v>
      </c>
      <c r="V47" s="61"/>
      <c r="W47" s="161">
        <f t="shared" ref="W47" si="59">(W46-W45)*24</f>
        <v>0</v>
      </c>
      <c r="X47" s="161">
        <f>(X46-X45)*24</f>
        <v>0</v>
      </c>
      <c r="Y47" s="61"/>
      <c r="Z47" s="161">
        <f>(Z46-Z45)*24</f>
        <v>0</v>
      </c>
      <c r="AA47" s="61"/>
      <c r="AB47" s="161">
        <f t="shared" ref="AB47:AJ47" si="60">(AB46-AB45)*24</f>
        <v>0</v>
      </c>
      <c r="AC47" s="161">
        <f t="shared" si="60"/>
        <v>0</v>
      </c>
      <c r="AD47" s="161">
        <f t="shared" si="60"/>
        <v>0</v>
      </c>
      <c r="AE47" s="161">
        <f t="shared" si="60"/>
        <v>0</v>
      </c>
      <c r="AF47" s="62"/>
      <c r="AG47" s="161">
        <f t="shared" si="60"/>
        <v>0</v>
      </c>
      <c r="AH47" s="61"/>
      <c r="AI47" s="161">
        <f t="shared" ref="AI47" si="61">(AI46-AI45)*24</f>
        <v>0</v>
      </c>
      <c r="AJ47" s="161">
        <f t="shared" si="60"/>
        <v>0</v>
      </c>
      <c r="AK47" s="61"/>
      <c r="AL47" s="62"/>
      <c r="AM47" s="161">
        <f t="shared" ref="AM47:AP47" si="62">(AM46-AM45)*24</f>
        <v>0</v>
      </c>
      <c r="AN47" s="161">
        <f t="shared" si="62"/>
        <v>0</v>
      </c>
      <c r="AO47" s="161">
        <f t="shared" si="62"/>
        <v>0</v>
      </c>
      <c r="AP47" s="161">
        <f t="shared" si="62"/>
        <v>0</v>
      </c>
      <c r="AQ47" s="61"/>
      <c r="AR47" s="62"/>
      <c r="AS47" s="161">
        <f t="shared" ref="AS47" si="63">(AS46-AS45)*24</f>
        <v>0</v>
      </c>
      <c r="AT47" s="61"/>
      <c r="AU47" s="161">
        <f>(AU46-AU45)*24</f>
        <v>0</v>
      </c>
      <c r="AV47" s="61"/>
      <c r="AW47" s="161">
        <f>(AW46-AW45)*24</f>
        <v>0</v>
      </c>
      <c r="AX47" s="161">
        <f t="shared" ref="AX47" si="64">(AX46-AX45)*24</f>
        <v>0</v>
      </c>
      <c r="AY47" s="151"/>
      <c r="AZ47" s="161">
        <f t="shared" ref="AZ47:BB47" si="65">(AZ46-AZ45)*24</f>
        <v>0</v>
      </c>
      <c r="BA47" s="161">
        <f t="shared" ref="BA47" si="66">(BA46-BA45)*24</f>
        <v>0</v>
      </c>
      <c r="BB47" s="161">
        <f t="shared" si="65"/>
        <v>0</v>
      </c>
      <c r="BC47" s="151"/>
      <c r="BD47" s="161">
        <f t="shared" ref="BD47" si="67">(BD46-BD45)*24</f>
        <v>0</v>
      </c>
      <c r="BE47" s="161">
        <f t="shared" ref="BE47:BF47" si="68">(BE46-BE45)*24</f>
        <v>0</v>
      </c>
      <c r="BF47" s="161">
        <f t="shared" si="68"/>
        <v>0</v>
      </c>
      <c r="BG47" s="161">
        <f t="shared" ref="BG47:BH47" si="69">(BG46-BG45)*24</f>
        <v>0</v>
      </c>
      <c r="BH47" s="161">
        <f t="shared" si="69"/>
        <v>0</v>
      </c>
      <c r="BI47" s="151"/>
      <c r="BJ47" s="161">
        <f t="shared" ref="BJ47:BL47" si="70">(BJ46-BJ45)*24</f>
        <v>0</v>
      </c>
      <c r="BK47" s="63"/>
      <c r="BL47" s="161">
        <f t="shared" si="70"/>
        <v>0</v>
      </c>
      <c r="BM47" s="161">
        <f t="shared" ref="BM47:BS47" si="71">(BM46-BM45)*24</f>
        <v>0</v>
      </c>
      <c r="BN47" s="267">
        <f t="shared" si="71"/>
        <v>0</v>
      </c>
      <c r="BO47" s="268">
        <f t="shared" si="71"/>
        <v>0</v>
      </c>
      <c r="BP47" s="268">
        <f t="shared" si="71"/>
        <v>0</v>
      </c>
      <c r="BQ47" s="268">
        <f t="shared" si="71"/>
        <v>0</v>
      </c>
      <c r="BR47" s="269">
        <f t="shared" si="71"/>
        <v>0</v>
      </c>
      <c r="BS47" s="161">
        <f t="shared" si="71"/>
        <v>0</v>
      </c>
      <c r="BT47" s="63"/>
      <c r="BU47" s="161">
        <f t="shared" ref="BU47:BV47" si="72">(BU46-BU45)*24</f>
        <v>0</v>
      </c>
      <c r="BV47" s="161">
        <f t="shared" si="72"/>
        <v>0</v>
      </c>
      <c r="BW47" s="62"/>
      <c r="BX47" s="161">
        <f t="shared" ref="BX47" si="73">(BX46-BX45)*24</f>
        <v>0</v>
      </c>
      <c r="BY47" s="61"/>
      <c r="BZ47" s="161">
        <f t="shared" ref="BZ47:CA47" si="74">(BZ46-BZ45)*24</f>
        <v>0</v>
      </c>
      <c r="CA47" s="161">
        <f t="shared" si="74"/>
        <v>0</v>
      </c>
      <c r="CB47" s="62"/>
      <c r="CC47" s="202"/>
      <c r="CE47" s="199"/>
      <c r="CF47" s="202"/>
    </row>
    <row r="48" spans="1:84" s="64" customFormat="1" ht="21" customHeight="1" thickBot="1" x14ac:dyDescent="0.4">
      <c r="F48" s="65"/>
      <c r="G48" s="313"/>
      <c r="H48" s="314"/>
      <c r="I48" s="314"/>
      <c r="J48" s="223"/>
      <c r="K48" s="221"/>
      <c r="L48" s="314"/>
      <c r="M48" s="222"/>
      <c r="N48" s="222"/>
      <c r="O48" s="223"/>
      <c r="P48" s="222"/>
      <c r="Q48" s="222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24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24"/>
      <c r="BK48" s="224"/>
      <c r="BL48" s="224"/>
      <c r="BM48" s="224"/>
      <c r="BS48" s="224"/>
      <c r="BT48" s="224"/>
      <c r="BU48" s="224"/>
      <c r="BV48" s="224"/>
      <c r="BW48" s="224"/>
      <c r="BX48" s="224"/>
      <c r="BY48" s="224"/>
      <c r="BZ48" s="224"/>
      <c r="CA48" s="224"/>
      <c r="CB48" s="224"/>
      <c r="CC48" s="225">
        <f>SUM(G48:CB48)</f>
        <v>0</v>
      </c>
      <c r="CE48" s="199"/>
      <c r="CF48" s="202"/>
    </row>
    <row r="49" spans="6:84" s="64" customFormat="1" ht="12" thickBot="1" x14ac:dyDescent="0.4">
      <c r="F49" s="65"/>
      <c r="G49" s="65"/>
      <c r="H49" s="65"/>
      <c r="I49" s="65"/>
      <c r="L49" s="65"/>
      <c r="AC49" s="65"/>
      <c r="BG49" s="149">
        <f>BG42/32</f>
        <v>0</v>
      </c>
      <c r="BN49" s="502" t="str">
        <f>"Total congrès: " &amp; SUM(BN42:BR42) &amp; " lions, " &amp;SUM(BN41:BR41) &amp; " hrs"</f>
        <v>Total congrès: 0 lions, 0 hrs</v>
      </c>
      <c r="BO49" s="503"/>
      <c r="BP49" s="503"/>
      <c r="BQ49" s="503"/>
      <c r="BR49" s="504"/>
      <c r="BU49" s="210">
        <v>1</v>
      </c>
      <c r="BV49" s="147">
        <v>60</v>
      </c>
      <c r="BW49" s="343" t="str">
        <f>"&lt;- règle de trois"</f>
        <v>&lt;- règle de trois</v>
      </c>
      <c r="BZ49" s="210"/>
      <c r="CA49" s="210"/>
      <c r="CC49" s="202"/>
      <c r="CE49" s="199"/>
      <c r="CF49" s="202"/>
    </row>
    <row r="50" spans="6:84" s="64" customFormat="1" ht="12.75" x14ac:dyDescent="0.35">
      <c r="F50" s="65"/>
      <c r="G50" s="65"/>
      <c r="H50" s="65"/>
      <c r="I50" s="65"/>
      <c r="K50" s="129"/>
      <c r="L50" s="65"/>
      <c r="M50" s="129">
        <f>M42/$A$42</f>
        <v>0</v>
      </c>
      <c r="P50" s="129">
        <f>P42/$A$42</f>
        <v>0</v>
      </c>
      <c r="Q50" s="129">
        <f>Q42/$A$42</f>
        <v>0</v>
      </c>
      <c r="S50" s="129">
        <f>S42/$A$42</f>
        <v>0</v>
      </c>
      <c r="X50" s="129"/>
      <c r="AC50" s="129">
        <f>AC42/$A$42</f>
        <v>0</v>
      </c>
      <c r="BI50" s="25"/>
      <c r="BL50"/>
      <c r="BU50" s="64">
        <f>BU49*BV50/BV49</f>
        <v>0.36666666666666664</v>
      </c>
      <c r="BV50" s="150">
        <v>22</v>
      </c>
      <c r="CC50" s="202"/>
      <c r="CE50" s="199"/>
      <c r="CF50" s="202"/>
    </row>
    <row r="51" spans="6:84" ht="15.75" customHeight="1" x14ac:dyDescent="0.35">
      <c r="S51" s="4"/>
    </row>
    <row r="52" spans="6:84" ht="15.75" customHeight="1" x14ac:dyDescent="0.35">
      <c r="S52" s="26"/>
    </row>
    <row r="53" spans="6:84" ht="15.75" customHeight="1" x14ac:dyDescent="0.35">
      <c r="S53" s="26"/>
    </row>
    <row r="54" spans="6:84" ht="15.75" customHeight="1" x14ac:dyDescent="0.35">
      <c r="S54" s="26"/>
    </row>
    <row r="55" spans="6:84" ht="15.75" customHeight="1" x14ac:dyDescent="0.35">
      <c r="S55" s="26"/>
    </row>
    <row r="56" spans="6:84" ht="15.75" customHeight="1" x14ac:dyDescent="0.35">
      <c r="S56" s="26"/>
    </row>
    <row r="57" spans="6:84" ht="15.75" customHeight="1" x14ac:dyDescent="0.35">
      <c r="S57" s="26"/>
    </row>
    <row r="58" spans="6:84" ht="15.75" customHeight="1" x14ac:dyDescent="0.35">
      <c r="S58" s="26"/>
    </row>
  </sheetData>
  <autoFilter ref="A5:CC50" xr:uid="{00000000-0009-0000-0000-000001000000}"/>
  <mergeCells count="34">
    <mergeCell ref="U2:V2"/>
    <mergeCell ref="U3:V3"/>
    <mergeCell ref="A1:C1"/>
    <mergeCell ref="H2:I2"/>
    <mergeCell ref="H3:I3"/>
    <mergeCell ref="K2:L2"/>
    <mergeCell ref="K3:L3"/>
    <mergeCell ref="A2:B2"/>
    <mergeCell ref="BX2:BY2"/>
    <mergeCell ref="BX3:BY3"/>
    <mergeCell ref="AU2:AV2"/>
    <mergeCell ref="AU3:AV3"/>
    <mergeCell ref="AJ2:AK2"/>
    <mergeCell ref="AJ3:AK3"/>
    <mergeCell ref="AP3:AQ3"/>
    <mergeCell ref="BG3:BH3"/>
    <mergeCell ref="BG2:BH2"/>
    <mergeCell ref="BS2:BT2"/>
    <mergeCell ref="BS3:BT3"/>
    <mergeCell ref="BJ3:BK3"/>
    <mergeCell ref="BJ2:BK2"/>
    <mergeCell ref="AP2:AQ2"/>
    <mergeCell ref="AS2:AT2"/>
    <mergeCell ref="Z2:AA2"/>
    <mergeCell ref="Z3:AA3"/>
    <mergeCell ref="X2:Y2"/>
    <mergeCell ref="X3:Y3"/>
    <mergeCell ref="AG2:AH2"/>
    <mergeCell ref="AG3:AH3"/>
    <mergeCell ref="BN49:BR49"/>
    <mergeCell ref="BN1:BR1"/>
    <mergeCell ref="BN3:BR3"/>
    <mergeCell ref="BN4:BO4"/>
    <mergeCell ref="BP4:BQ4"/>
  </mergeCells>
  <phoneticPr fontId="6" type="noConversion"/>
  <conditionalFormatting sqref="E6:E41">
    <cfRule type="cellIs" dxfId="38" priority="1" operator="equal">
      <formula>0</formula>
    </cfRule>
  </conditionalFormatting>
  <conditionalFormatting sqref="G30:I41">
    <cfRule type="cellIs" dxfId="37" priority="27" operator="equal">
      <formula>0</formula>
    </cfRule>
  </conditionalFormatting>
  <conditionalFormatting sqref="G24:J29">
    <cfRule type="cellIs" dxfId="36" priority="29" operator="equal">
      <formula>0</formula>
    </cfRule>
  </conditionalFormatting>
  <conditionalFormatting sqref="K6:K47">
    <cfRule type="cellIs" dxfId="35" priority="30" operator="equal">
      <formula>0</formula>
    </cfRule>
  </conditionalFormatting>
  <conditionalFormatting sqref="L26:N50">
    <cfRule type="cellIs" dxfId="34" priority="167" operator="equal">
      <formula>0</formula>
    </cfRule>
  </conditionalFormatting>
  <conditionalFormatting sqref="O40:R50">
    <cfRule type="cellIs" dxfId="33" priority="104" operator="equal">
      <formula>0</formula>
    </cfRule>
  </conditionalFormatting>
  <conditionalFormatting sqref="S49:S51">
    <cfRule type="cellIs" dxfId="32" priority="129" operator="equal">
      <formula>0</formula>
    </cfRule>
  </conditionalFormatting>
  <conditionalFormatting sqref="T6:T40">
    <cfRule type="cellIs" dxfId="31" priority="132" operator="equal">
      <formula>0</formula>
    </cfRule>
  </conditionalFormatting>
  <conditionalFormatting sqref="T49:V50">
    <cfRule type="cellIs" dxfId="30" priority="214" operator="equal">
      <formula>0</formula>
    </cfRule>
  </conditionalFormatting>
  <conditionalFormatting sqref="U6:V47">
    <cfRule type="cellIs" dxfId="29" priority="105" operator="equal">
      <formula>0</formula>
    </cfRule>
  </conditionalFormatting>
  <conditionalFormatting sqref="W30:W50">
    <cfRule type="cellIs" dxfId="28" priority="133" operator="equal">
      <formula>0</formula>
    </cfRule>
  </conditionalFormatting>
  <conditionalFormatting sqref="X30:AE47">
    <cfRule type="cellIs" dxfId="27" priority="124" operator="equal">
      <formula>0</formula>
    </cfRule>
  </conditionalFormatting>
  <conditionalFormatting sqref="X48:AG50">
    <cfRule type="cellIs" dxfId="26" priority="320" operator="equal">
      <formula>0</formula>
    </cfRule>
  </conditionalFormatting>
  <conditionalFormatting sqref="AF6:AF47">
    <cfRule type="cellIs" dxfId="25" priority="131" operator="equal">
      <formula>0</formula>
    </cfRule>
  </conditionalFormatting>
  <conditionalFormatting sqref="AG9:AG47">
    <cfRule type="cellIs" dxfId="24" priority="107" operator="equal">
      <formula>0</formula>
    </cfRule>
  </conditionalFormatting>
  <conditionalFormatting sqref="AH13:AH50">
    <cfRule type="cellIs" dxfId="23" priority="160" operator="equal">
      <formula>0</formula>
    </cfRule>
  </conditionalFormatting>
  <conditionalFormatting sqref="AH9:AI12">
    <cfRule type="cellIs" dxfId="22" priority="154" operator="equal">
      <formula>0</formula>
    </cfRule>
  </conditionalFormatting>
  <conditionalFormatting sqref="AI13:AI47">
    <cfRule type="cellIs" dxfId="21" priority="150" operator="equal">
      <formula>0</formula>
    </cfRule>
  </conditionalFormatting>
  <conditionalFormatting sqref="AJ44:AJ47">
    <cfRule type="cellIs" dxfId="20" priority="149" operator="equal">
      <formula>0</formula>
    </cfRule>
  </conditionalFormatting>
  <conditionalFormatting sqref="AJ9:AQ18">
    <cfRule type="cellIs" dxfId="19" priority="227" operator="equal">
      <formula>0</formula>
    </cfRule>
  </conditionalFormatting>
  <conditionalFormatting sqref="AK45:AP47">
    <cfRule type="cellIs" dxfId="18" priority="134" operator="equal">
      <formula>0</formula>
    </cfRule>
  </conditionalFormatting>
  <conditionalFormatting sqref="AR9:AW50">
    <cfRule type="cellIs" dxfId="17" priority="108" operator="equal">
      <formula>0</formula>
    </cfRule>
  </conditionalFormatting>
  <conditionalFormatting sqref="AY18:AZ23">
    <cfRule type="cellIs" dxfId="16" priority="98" operator="equal">
      <formula>0</formula>
    </cfRule>
  </conditionalFormatting>
  <conditionalFormatting sqref="AY6:BD8">
    <cfRule type="cellIs" dxfId="15" priority="100" operator="equal">
      <formula>0</formula>
    </cfRule>
  </conditionalFormatting>
  <conditionalFormatting sqref="AY41:BG50">
    <cfRule type="cellIs" dxfId="14" priority="95" operator="equal">
      <formula>0</formula>
    </cfRule>
  </conditionalFormatting>
  <conditionalFormatting sqref="BD18:BG20">
    <cfRule type="cellIs" dxfId="13" priority="97" operator="equal">
      <formula>0</formula>
    </cfRule>
  </conditionalFormatting>
  <conditionalFormatting sqref="BE6:BH7 AG6:AW8 CA6:CD18 BL6:BS19 F6:J23 L6:S25 W6:AE29 A6:B39 D6:D39 AX6:AX50 BE8:BG8 BH8:BH40 AY9:BG17 BA18:BC19 AM19:AQ19 AJ19:AL22 CA19:CA44 BB20:BC20 AM20:AP22 BA20:BA23 BL20:BL44 BS20:BS44 AQ20:AQ50 BB21:BG40 AJ23:AP40 AY24:BA40 F24:F41 O26:S39 J30:J44 S40 A40:D41 AJ41:AN43 AO41:AP44 BH41:BI44 S41:T47 A42:I44 AK44:AN44 A45:J47 BH45:BL50 S48:V48 BM48 A48:B50 D48:K50 AI48:AP50 BM49:BN49 BT49:BY50 BM50:BQ50 A51:R51 T51:CD51 A52:CD59">
    <cfRule type="cellIs" dxfId="12" priority="1101" operator="equal">
      <formula>0</formula>
    </cfRule>
  </conditionalFormatting>
  <conditionalFormatting sqref="BI6:BI40">
    <cfRule type="cellIs" dxfId="11" priority="130" operator="equal">
      <formula>0</formula>
    </cfRule>
  </conditionalFormatting>
  <conditionalFormatting sqref="BJ6:BK44">
    <cfRule type="cellIs" dxfId="10" priority="82" operator="equal">
      <formula>0</formula>
    </cfRule>
  </conditionalFormatting>
  <conditionalFormatting sqref="BM20:BR47">
    <cfRule type="cellIs" dxfId="9" priority="182" operator="equal">
      <formula>0</formula>
    </cfRule>
  </conditionalFormatting>
  <conditionalFormatting sqref="BS45:BY48">
    <cfRule type="cellIs" dxfId="8" priority="209" operator="equal">
      <formula>0</formula>
    </cfRule>
  </conditionalFormatting>
  <conditionalFormatting sqref="BT6:BZ44">
    <cfRule type="cellIs" dxfId="7" priority="56" operator="equal">
      <formula>0</formula>
    </cfRule>
  </conditionalFormatting>
  <conditionalFormatting sqref="BV50">
    <cfRule type="cellIs" dxfId="6" priority="270" operator="equal">
      <formula>0</formula>
    </cfRule>
  </conditionalFormatting>
  <conditionalFormatting sqref="BZ45:CA50">
    <cfRule type="cellIs" dxfId="5" priority="195" operator="equal">
      <formula>0</formula>
    </cfRule>
  </conditionalFormatting>
  <conditionalFormatting sqref="CB19:CD50">
    <cfRule type="cellIs" dxfId="4" priority="203" operator="equal">
      <formula>0</formula>
    </cfRule>
  </conditionalFormatting>
  <conditionalFormatting sqref="CE6:CE49">
    <cfRule type="cellIs" dxfId="3" priority="110" operator="equal">
      <formula>0</formula>
    </cfRule>
  </conditionalFormatting>
  <hyperlinks>
    <hyperlink ref="A1:C1" r:id="rId1" display="https://www.lionsclubs.org/fr" xr:uid="{00000000-0004-0000-0100-000000000000}"/>
  </hyperlinks>
  <printOptions horizontalCentered="1" gridLines="1"/>
  <pageMargins left="0.70866141732283472" right="0.70866141732283472" top="1.85" bottom="0.74803149606299213" header="1.18" footer="0.31496062992125984"/>
  <pageSetup paperSize="119" orientation="portrait" r:id="rId2"/>
  <headerFooter>
    <oddHeader>&amp;LLe &amp;D&amp;CClub Lions de Sept-Îles&amp;R&amp;8Page &amp;P de &amp;N</oddHeader>
  </headerFooter>
  <ignoredErrors>
    <ignoredError sqref="AN44 AJ41 AS44 Q41 BS41 BP4 BW5 AR8 AY8 M41 K41 H41 AG41 AI44 AH42:AI42 AW4 BI32 F8 Z4 T5 AJ4 AU4 BU4 F5 O5 AF5 AY5 BC5 U41 X41:Y41 Z41 J38" formula="1"/>
    <ignoredError sqref="AL40" formulaRange="1"/>
    <ignoredError sqref="AT5 AV5 AK5:AL5"/>
  </ignoredErrors>
  <extLst>
    <ext xmlns:x14="http://schemas.microsoft.com/office/spreadsheetml/2009/9/main" uri="{CCE6A557-97BC-4b89-ADB6-D9C93CAAB3DF}">
      <x14:dataValidations xmlns:xm="http://schemas.microsoft.com/office/excel/2006/main" xWindow="189" yWindow="640" count="1">
        <x14:dataValidation type="list" allowBlank="1" showInputMessage="1" showErrorMessage="1" promptTitle="Sélectionnez" prompt="Choisir le nom corresponant" xr:uid="{00000000-0002-0000-0100-000000000000}">
          <x14:formula1>
            <xm:f>Téléphoniste!$C$2:$C$35</xm:f>
          </x14:formula1>
          <xm:sqref>C6:C39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5"/>
  <dimension ref="A1:AK49"/>
  <sheetViews>
    <sheetView zoomScaleNormal="100" workbookViewId="0">
      <pane xSplit="3" ySplit="3" topLeftCell="D4" activePane="bottomRight" state="frozen"/>
      <selection pane="topRight" activeCell="D1" sqref="D1"/>
      <selection pane="bottomLeft" activeCell="A5" sqref="A5"/>
      <selection pane="bottomRight" activeCell="H2" sqref="H2"/>
    </sheetView>
  </sheetViews>
  <sheetFormatPr baseColWidth="10" defaultColWidth="17.3984375" defaultRowHeight="15.75" customHeight="1" x14ac:dyDescent="0.35"/>
  <cols>
    <col min="1" max="1" width="6.86328125" bestFit="1" customWidth="1"/>
    <col min="2" max="2" width="4.86328125" bestFit="1" customWidth="1"/>
    <col min="3" max="3" width="17" customWidth="1"/>
    <col min="4" max="4" width="6.3984375" style="4" bestFit="1" customWidth="1"/>
    <col min="5" max="6" width="6.3984375" style="4" customWidth="1"/>
    <col min="7" max="7" width="6.3984375" style="4" bestFit="1" customWidth="1"/>
    <col min="8" max="8" width="6.59765625" style="4" customWidth="1"/>
    <col min="9" max="9" width="6.3984375" style="4" bestFit="1" customWidth="1"/>
    <col min="10" max="11" width="7.3984375" style="4" customWidth="1"/>
    <col min="12" max="12" width="6.3984375" style="4" customWidth="1"/>
    <col min="13" max="13" width="5.59765625" style="4" customWidth="1"/>
    <col min="14" max="14" width="7" style="4" customWidth="1"/>
    <col min="15" max="15" width="6.3984375" style="4" bestFit="1" customWidth="1"/>
    <col min="16" max="16" width="10" bestFit="1" customWidth="1"/>
    <col min="17" max="36" width="5" style="97" customWidth="1"/>
    <col min="37" max="68" width="5" customWidth="1"/>
  </cols>
  <sheetData>
    <row r="1" spans="1:37" ht="15.75" customHeight="1" thickBot="1" x14ac:dyDescent="0.45">
      <c r="A1" s="540" t="s">
        <v>24</v>
      </c>
      <c r="B1" s="540"/>
      <c r="C1" s="540"/>
      <c r="D1" s="539" t="str">
        <f>"Présences LIONS pour l'année "&amp;HrBénévolat!A3&amp;"-"&amp;HrBénévolat!B3</f>
        <v>Présences LIONS pour l'année 2025-2026</v>
      </c>
      <c r="E1" s="539"/>
      <c r="F1" s="539"/>
      <c r="G1" s="539"/>
      <c r="H1" s="539"/>
      <c r="I1" s="539"/>
      <c r="J1" s="539"/>
      <c r="K1" s="539"/>
      <c r="L1" s="539"/>
      <c r="M1" s="539"/>
      <c r="N1" s="539"/>
      <c r="O1" s="539"/>
      <c r="Q1" s="538" t="s">
        <v>22</v>
      </c>
      <c r="R1" s="538"/>
      <c r="S1" s="538"/>
      <c r="T1" s="538"/>
      <c r="U1" s="538"/>
      <c r="V1" s="538"/>
      <c r="W1" s="538"/>
      <c r="X1" s="538"/>
      <c r="Y1" s="538"/>
      <c r="Z1" s="538"/>
      <c r="AA1" s="538"/>
      <c r="AB1" s="538"/>
      <c r="AC1" s="538"/>
      <c r="AD1" s="538"/>
      <c r="AE1" s="538"/>
      <c r="AF1" s="538"/>
      <c r="AG1" s="538"/>
      <c r="AH1" s="538"/>
      <c r="AI1" s="538"/>
      <c r="AJ1" s="538"/>
    </row>
    <row r="2" spans="1:37" ht="30" customHeight="1" x14ac:dyDescent="0.35">
      <c r="A2" s="27"/>
      <c r="B2" s="28"/>
      <c r="C2" s="28"/>
      <c r="D2" s="24" t="str">
        <f>"Juillet "&amp;HrBénévolat!A3</f>
        <v>Juillet 2025</v>
      </c>
      <c r="E2" s="24" t="str">
        <f>"Août "&amp;HrBénévolat!A3</f>
        <v>Août 2025</v>
      </c>
      <c r="F2" s="24" t="str">
        <f>"Sept "&amp;HrBénévolat!A3</f>
        <v>Sept 2025</v>
      </c>
      <c r="G2" s="24" t="str">
        <f>"Oct. "&amp;HrBénévolat!A3</f>
        <v>Oct. 2025</v>
      </c>
      <c r="H2" s="24" t="str">
        <f>"Nov. "&amp;HrBénévolat!A3</f>
        <v>Nov. 2025</v>
      </c>
      <c r="I2" s="24" t="str">
        <f>"Déc. "&amp;HrBénévolat!A3</f>
        <v>Déc. 2025</v>
      </c>
      <c r="J2" s="24" t="str">
        <f>"Janvier "&amp;HrBénévolat!A3</f>
        <v>Janvier 2025</v>
      </c>
      <c r="K2" s="24" t="str">
        <f>"Février "&amp;HrBénévolat!A3</f>
        <v>Février 2025</v>
      </c>
      <c r="L2" s="24" t="str">
        <f>"Mars "&amp;HrBénévolat!A3</f>
        <v>Mars 2025</v>
      </c>
      <c r="M2" s="24" t="str">
        <f>"Avril "&amp;HrBénévolat!A3</f>
        <v>Avril 2025</v>
      </c>
      <c r="N2" s="24" t="str">
        <f>"Mai "&amp;HrBénévolat!A3</f>
        <v>Mai 2025</v>
      </c>
      <c r="O2" s="24" t="str">
        <f>"Juin "&amp;HrBénévolat!A3</f>
        <v>Juin 2025</v>
      </c>
      <c r="P2" s="12" t="s">
        <v>10</v>
      </c>
      <c r="Q2" s="307">
        <v>2020</v>
      </c>
      <c r="R2" s="307">
        <v>2021</v>
      </c>
      <c r="S2" s="307">
        <v>2022</v>
      </c>
      <c r="T2" s="307">
        <v>2023</v>
      </c>
      <c r="U2" s="307">
        <v>2024</v>
      </c>
      <c r="V2" s="307">
        <v>2025</v>
      </c>
      <c r="W2" s="307">
        <v>2026</v>
      </c>
      <c r="X2" s="307">
        <v>2027</v>
      </c>
      <c r="Y2" s="307">
        <v>2028</v>
      </c>
      <c r="Z2" s="307">
        <v>2029</v>
      </c>
      <c r="AA2" s="307">
        <v>2030</v>
      </c>
      <c r="AB2" s="307">
        <v>2031</v>
      </c>
      <c r="AC2" s="307">
        <v>2032</v>
      </c>
      <c r="AD2" s="307">
        <v>2033</v>
      </c>
      <c r="AE2" s="307">
        <v>2034</v>
      </c>
      <c r="AF2" s="307">
        <v>2035</v>
      </c>
      <c r="AG2" s="307">
        <v>2036</v>
      </c>
      <c r="AH2" s="307">
        <v>2037</v>
      </c>
      <c r="AI2" s="307">
        <v>2038</v>
      </c>
      <c r="AJ2" s="307">
        <v>2039</v>
      </c>
      <c r="AK2" s="22">
        <v>2040</v>
      </c>
    </row>
    <row r="3" spans="1:37" ht="23.25" x14ac:dyDescent="0.35">
      <c r="A3" s="1" t="s">
        <v>0</v>
      </c>
      <c r="B3" s="23" t="s">
        <v>12</v>
      </c>
      <c r="C3" s="23" t="s">
        <v>4</v>
      </c>
      <c r="D3" s="29">
        <f>HrBénévolat!F41</f>
        <v>0</v>
      </c>
      <c r="E3" s="29">
        <f>HrBénévolat!J41</f>
        <v>0</v>
      </c>
      <c r="F3" s="29">
        <f>HrBénévolat!O41</f>
        <v>0</v>
      </c>
      <c r="G3" s="29">
        <f>HrBénévolat!T41</f>
        <v>0</v>
      </c>
      <c r="H3" s="29">
        <f>HrBénévolat!AF41</f>
        <v>0</v>
      </c>
      <c r="I3" s="29">
        <f>HrBénévolat!AL41</f>
        <v>0</v>
      </c>
      <c r="J3" s="29">
        <f>HrBénévolat!AR41</f>
        <v>0</v>
      </c>
      <c r="K3" s="29">
        <f>HrBénévolat!AY41</f>
        <v>0</v>
      </c>
      <c r="L3" s="29">
        <f>HrBénévolat!BC41</f>
        <v>0</v>
      </c>
      <c r="M3" s="29">
        <f>HrBénévolat!BI41</f>
        <v>0</v>
      </c>
      <c r="N3" s="29">
        <f>HrBénévolat!BW41</f>
        <v>0</v>
      </c>
      <c r="O3" s="29">
        <f>HrBénévolat!CB41</f>
        <v>0</v>
      </c>
      <c r="P3" s="30">
        <f>SUM(D3:O3)</f>
        <v>0</v>
      </c>
      <c r="Q3" s="308" t="str">
        <f t="shared" ref="Q3" si="0">Q2&amp;"-"&amp;R2</f>
        <v>2020-2021</v>
      </c>
      <c r="R3" s="308" t="str">
        <f t="shared" ref="R3" si="1">R2&amp;"-"&amp;S2</f>
        <v>2021-2022</v>
      </c>
      <c r="S3" s="308" t="str">
        <f t="shared" ref="S3" si="2">S2&amp;"-"&amp;T2</f>
        <v>2022-2023</v>
      </c>
      <c r="T3" s="308" t="str">
        <f t="shared" ref="T3" si="3">T2&amp;"-"&amp;U2</f>
        <v>2023-2024</v>
      </c>
      <c r="U3" s="308" t="str">
        <f t="shared" ref="U3" si="4">U2&amp;"-"&amp;V2</f>
        <v>2024-2025</v>
      </c>
      <c r="V3" s="308" t="str">
        <f t="shared" ref="V3" si="5">V2&amp;"-"&amp;W2</f>
        <v>2025-2026</v>
      </c>
      <c r="W3" s="308" t="str">
        <f t="shared" ref="W3" si="6">W2&amp;"-"&amp;X2</f>
        <v>2026-2027</v>
      </c>
      <c r="X3" s="308" t="str">
        <f t="shared" ref="X3" si="7">X2&amp;"-"&amp;Y2</f>
        <v>2027-2028</v>
      </c>
      <c r="Y3" s="308" t="str">
        <f t="shared" ref="Y3" si="8">Y2&amp;"-"&amp;Z2</f>
        <v>2028-2029</v>
      </c>
      <c r="Z3" s="308" t="str">
        <f t="shared" ref="Z3" si="9">Z2&amp;"-"&amp;AA2</f>
        <v>2029-2030</v>
      </c>
      <c r="AA3" s="308" t="str">
        <f t="shared" ref="AA3" si="10">AA2&amp;"-"&amp;AB2</f>
        <v>2030-2031</v>
      </c>
      <c r="AB3" s="308" t="str">
        <f t="shared" ref="AB3" si="11">AB2&amp;"-"&amp;AC2</f>
        <v>2031-2032</v>
      </c>
      <c r="AC3" s="308" t="str">
        <f t="shared" ref="AC3" si="12">AC2&amp;"-"&amp;AD2</f>
        <v>2032-2033</v>
      </c>
      <c r="AD3" s="308" t="str">
        <f t="shared" ref="AD3" si="13">AD2&amp;"-"&amp;AE2</f>
        <v>2033-2034</v>
      </c>
      <c r="AE3" s="308" t="str">
        <f t="shared" ref="AE3" si="14">AE2&amp;"-"&amp;AF2</f>
        <v>2034-2035</v>
      </c>
      <c r="AF3" s="308" t="str">
        <f t="shared" ref="AF3" si="15">AF2&amp;"-"&amp;AG2</f>
        <v>2035-2036</v>
      </c>
      <c r="AG3" s="308" t="str">
        <f t="shared" ref="AG3" si="16">AG2&amp;"-"&amp;AH2</f>
        <v>2036-2037</v>
      </c>
      <c r="AH3" s="308" t="str">
        <f t="shared" ref="AH3" si="17">AH2&amp;"-"&amp;AI2</f>
        <v>2037-2038</v>
      </c>
      <c r="AI3" s="308" t="str">
        <f t="shared" ref="AI3" si="18">AI2&amp;"-"&amp;AJ2</f>
        <v>2038-2039</v>
      </c>
      <c r="AJ3" s="308" t="str">
        <f t="shared" ref="AJ3" si="19">AJ2&amp;"-"&amp;AK2</f>
        <v>2039-2040</v>
      </c>
    </row>
    <row r="4" spans="1:37" ht="12.75" x14ac:dyDescent="0.35">
      <c r="A4" s="16">
        <v>1</v>
      </c>
      <c r="B4" s="17"/>
      <c r="C4" s="312" t="str">
        <f>HrBénévolat!C6</f>
        <v>NOM, Prénom - 1</v>
      </c>
      <c r="D4" s="8">
        <f>HrBénévolat!F6</f>
        <v>0</v>
      </c>
      <c r="E4" s="8">
        <f>HrBénévolat!J6</f>
        <v>0</v>
      </c>
      <c r="F4" s="8">
        <f>HrBénévolat!O6</f>
        <v>0</v>
      </c>
      <c r="G4" s="8">
        <f>HrBénévolat!T6</f>
        <v>0</v>
      </c>
      <c r="H4" s="8">
        <f>HrBénévolat!AF6</f>
        <v>0</v>
      </c>
      <c r="I4" s="8">
        <f>HrBénévolat!AL6</f>
        <v>0</v>
      </c>
      <c r="J4" s="8">
        <f>HrBénévolat!AR6</f>
        <v>0</v>
      </c>
      <c r="K4" s="8">
        <f>HrBénévolat!AY6</f>
        <v>0</v>
      </c>
      <c r="L4" s="8">
        <f>HrBénévolat!BC6</f>
        <v>0</v>
      </c>
      <c r="M4" s="8">
        <f>HrBénévolat!BI6</f>
        <v>0</v>
      </c>
      <c r="N4" s="8">
        <f>HrBénévolat!BW6</f>
        <v>0</v>
      </c>
      <c r="O4" s="8">
        <f>HrBénévolat!CB6</f>
        <v>0</v>
      </c>
      <c r="P4" s="19">
        <f>SUM(D4:O4)</f>
        <v>0</v>
      </c>
    </row>
    <row r="5" spans="1:37" ht="12.75" x14ac:dyDescent="0.35">
      <c r="A5" s="17">
        <f>A4+1</f>
        <v>2</v>
      </c>
      <c r="B5" s="17"/>
      <c r="C5" s="312" t="str">
        <f>HrBénévolat!C7</f>
        <v>NOM, Prénom - 2</v>
      </c>
      <c r="D5" s="8">
        <f>HrBénévolat!F7</f>
        <v>0</v>
      </c>
      <c r="E5" s="8">
        <f>HrBénévolat!J7</f>
        <v>0</v>
      </c>
      <c r="F5" s="8">
        <f>HrBénévolat!O7</f>
        <v>0</v>
      </c>
      <c r="G5" s="8">
        <f>HrBénévolat!T7</f>
        <v>0</v>
      </c>
      <c r="H5" s="8">
        <f>HrBénévolat!AF7</f>
        <v>0</v>
      </c>
      <c r="I5" s="8">
        <f>HrBénévolat!AL7</f>
        <v>0</v>
      </c>
      <c r="J5" s="8">
        <f>HrBénévolat!AR7</f>
        <v>0</v>
      </c>
      <c r="K5" s="8">
        <f>HrBénévolat!AY7</f>
        <v>0</v>
      </c>
      <c r="L5" s="8">
        <f>HrBénévolat!BC7</f>
        <v>0</v>
      </c>
      <c r="M5" s="8">
        <f>HrBénévolat!BI7</f>
        <v>0</v>
      </c>
      <c r="N5" s="8">
        <f>HrBénévolat!BW7</f>
        <v>0</v>
      </c>
      <c r="O5" s="8">
        <f>HrBénévolat!CB7</f>
        <v>0</v>
      </c>
      <c r="P5" s="20">
        <f t="shared" ref="P5" si="20">SUM(D5:O5)</f>
        <v>0</v>
      </c>
    </row>
    <row r="6" spans="1:37" ht="12.75" x14ac:dyDescent="0.35">
      <c r="A6" s="17">
        <f t="shared" ref="A6" si="21">A5+1</f>
        <v>3</v>
      </c>
      <c r="B6" s="17"/>
      <c r="C6" s="312" t="str">
        <f>HrBénévolat!C8</f>
        <v>NOM, Prénom - 3</v>
      </c>
      <c r="D6" s="8">
        <f>HrBénévolat!F8</f>
        <v>0</v>
      </c>
      <c r="E6" s="8">
        <f>HrBénévolat!J8</f>
        <v>0</v>
      </c>
      <c r="F6" s="8">
        <f>HrBénévolat!O8</f>
        <v>0</v>
      </c>
      <c r="G6" s="8">
        <f>HrBénévolat!T8</f>
        <v>0</v>
      </c>
      <c r="H6" s="8">
        <f>HrBénévolat!AF8</f>
        <v>0</v>
      </c>
      <c r="I6" s="8">
        <f>HrBénévolat!AL8</f>
        <v>0</v>
      </c>
      <c r="J6" s="8">
        <f>HrBénévolat!AR8</f>
        <v>0</v>
      </c>
      <c r="K6" s="8">
        <f>HrBénévolat!AY8</f>
        <v>0</v>
      </c>
      <c r="L6" s="8">
        <f>HrBénévolat!BC8</f>
        <v>0</v>
      </c>
      <c r="M6" s="8">
        <f>HrBénévolat!BI8</f>
        <v>0</v>
      </c>
      <c r="N6" s="8">
        <f>HrBénévolat!BW8</f>
        <v>0</v>
      </c>
      <c r="O6" s="8">
        <f>HrBénévolat!CB8</f>
        <v>0</v>
      </c>
      <c r="P6" s="20">
        <f t="shared" ref="P6" si="22">SUM(D6:O6)</f>
        <v>0</v>
      </c>
    </row>
    <row r="7" spans="1:37" ht="12.75" x14ac:dyDescent="0.35">
      <c r="A7" s="17"/>
      <c r="B7" s="17"/>
      <c r="C7" s="312" t="str">
        <f>HrBénévolat!C9</f>
        <v>NOM, Prénom - 4</v>
      </c>
      <c r="D7" s="8">
        <f>HrBénévolat!F9</f>
        <v>0</v>
      </c>
      <c r="E7" s="8">
        <f>HrBénévolat!J9</f>
        <v>0</v>
      </c>
      <c r="F7" s="8">
        <f>HrBénévolat!O9</f>
        <v>0</v>
      </c>
      <c r="G7" s="8">
        <f>HrBénévolat!T9</f>
        <v>0</v>
      </c>
      <c r="H7" s="8">
        <f>HrBénévolat!AF9</f>
        <v>0</v>
      </c>
      <c r="I7" s="8">
        <f>HrBénévolat!AL9</f>
        <v>0</v>
      </c>
      <c r="J7" s="8">
        <f>HrBénévolat!AR9</f>
        <v>0</v>
      </c>
      <c r="K7" s="8">
        <f>HrBénévolat!AY9</f>
        <v>0</v>
      </c>
      <c r="L7" s="8">
        <f>HrBénévolat!BC9</f>
        <v>0</v>
      </c>
      <c r="M7" s="8">
        <f>HrBénévolat!BI9</f>
        <v>0</v>
      </c>
      <c r="N7" s="8">
        <f>HrBénévolat!BW9</f>
        <v>0</v>
      </c>
      <c r="O7" s="8">
        <f>HrBénévolat!CB9</f>
        <v>0</v>
      </c>
      <c r="P7" s="20">
        <f t="shared" ref="P7:P10" si="23">SUM(D7:O7)</f>
        <v>0</v>
      </c>
    </row>
    <row r="8" spans="1:37" ht="12.75" x14ac:dyDescent="0.35">
      <c r="A8" s="17"/>
      <c r="B8" s="17"/>
      <c r="C8" s="312">
        <f>HrBénévolat!C10</f>
        <v>0</v>
      </c>
      <c r="D8" s="8">
        <f>HrBénévolat!F10</f>
        <v>0</v>
      </c>
      <c r="E8" s="8">
        <f>HrBénévolat!J10</f>
        <v>0</v>
      </c>
      <c r="F8" s="8">
        <f>HrBénévolat!O10</f>
        <v>0</v>
      </c>
      <c r="G8" s="8">
        <f>HrBénévolat!T10</f>
        <v>0</v>
      </c>
      <c r="H8" s="8">
        <f>HrBénévolat!AF10</f>
        <v>0</v>
      </c>
      <c r="I8" s="8">
        <f>HrBénévolat!AL10</f>
        <v>0</v>
      </c>
      <c r="J8" s="8">
        <f>HrBénévolat!AR10</f>
        <v>0</v>
      </c>
      <c r="K8" s="8">
        <f>HrBénévolat!AY10</f>
        <v>0</v>
      </c>
      <c r="L8" s="8">
        <f>HrBénévolat!BC10</f>
        <v>0</v>
      </c>
      <c r="M8" s="8">
        <f>HrBénévolat!BI10</f>
        <v>0</v>
      </c>
      <c r="N8" s="8">
        <f>HrBénévolat!BW10</f>
        <v>0</v>
      </c>
      <c r="O8" s="8">
        <f>HrBénévolat!CB10</f>
        <v>0</v>
      </c>
      <c r="P8" s="20">
        <f t="shared" si="23"/>
        <v>0</v>
      </c>
    </row>
    <row r="9" spans="1:37" ht="12.75" x14ac:dyDescent="0.35">
      <c r="A9" s="17"/>
      <c r="B9" s="17"/>
      <c r="C9" s="312">
        <f>HrBénévolat!C11</f>
        <v>0</v>
      </c>
      <c r="D9" s="8">
        <f>HrBénévolat!F11</f>
        <v>0</v>
      </c>
      <c r="E9" s="8">
        <f>HrBénévolat!J11</f>
        <v>0</v>
      </c>
      <c r="F9" s="8">
        <f>HrBénévolat!O11</f>
        <v>0</v>
      </c>
      <c r="G9" s="8">
        <f>HrBénévolat!T11</f>
        <v>0</v>
      </c>
      <c r="H9" s="8">
        <f>HrBénévolat!AF11</f>
        <v>0</v>
      </c>
      <c r="I9" s="8">
        <f>HrBénévolat!AL11</f>
        <v>0</v>
      </c>
      <c r="J9" s="8">
        <f>HrBénévolat!AR11</f>
        <v>0</v>
      </c>
      <c r="K9" s="8">
        <f>HrBénévolat!AY11</f>
        <v>0</v>
      </c>
      <c r="L9" s="8">
        <f>HrBénévolat!BC11</f>
        <v>0</v>
      </c>
      <c r="M9" s="8">
        <f>HrBénévolat!BI11</f>
        <v>0</v>
      </c>
      <c r="N9" s="8">
        <f>HrBénévolat!BW11</f>
        <v>0</v>
      </c>
      <c r="O9" s="8">
        <f>HrBénévolat!CB11</f>
        <v>0</v>
      </c>
      <c r="P9" s="20">
        <f t="shared" si="23"/>
        <v>0</v>
      </c>
    </row>
    <row r="10" spans="1:37" ht="12.75" x14ac:dyDescent="0.35">
      <c r="A10" s="17"/>
      <c r="B10" s="17"/>
      <c r="C10" s="312">
        <f>HrBénévolat!C12</f>
        <v>0</v>
      </c>
      <c r="D10" s="8">
        <f>HrBénévolat!F12</f>
        <v>0</v>
      </c>
      <c r="E10" s="8">
        <f>HrBénévolat!J12</f>
        <v>0</v>
      </c>
      <c r="F10" s="8">
        <f>HrBénévolat!O12</f>
        <v>0</v>
      </c>
      <c r="G10" s="8">
        <f>HrBénévolat!T12</f>
        <v>0</v>
      </c>
      <c r="H10" s="8">
        <f>HrBénévolat!AF12</f>
        <v>0</v>
      </c>
      <c r="I10" s="8">
        <f>HrBénévolat!AL12</f>
        <v>0</v>
      </c>
      <c r="J10" s="8">
        <f>HrBénévolat!AR12</f>
        <v>0</v>
      </c>
      <c r="K10" s="8">
        <f>HrBénévolat!AY12</f>
        <v>0</v>
      </c>
      <c r="L10" s="8">
        <f>HrBénévolat!BC12</f>
        <v>0</v>
      </c>
      <c r="M10" s="8">
        <f>HrBénévolat!BI12</f>
        <v>0</v>
      </c>
      <c r="N10" s="8">
        <f>HrBénévolat!BW12</f>
        <v>0</v>
      </c>
      <c r="O10" s="8">
        <f>HrBénévolat!CB12</f>
        <v>0</v>
      </c>
      <c r="P10" s="20">
        <f t="shared" si="23"/>
        <v>0</v>
      </c>
    </row>
    <row r="11" spans="1:37" ht="12.75" x14ac:dyDescent="0.35">
      <c r="A11" s="17"/>
      <c r="B11" s="17"/>
      <c r="C11" s="312">
        <f>HrBénévolat!C13</f>
        <v>0</v>
      </c>
      <c r="D11" s="8">
        <f>HrBénévolat!F13</f>
        <v>0</v>
      </c>
      <c r="E11" s="8">
        <f>HrBénévolat!J13</f>
        <v>0</v>
      </c>
      <c r="F11" s="8">
        <f>HrBénévolat!O13</f>
        <v>0</v>
      </c>
      <c r="G11" s="8">
        <f>HrBénévolat!T13</f>
        <v>0</v>
      </c>
      <c r="H11" s="8">
        <f>HrBénévolat!AF13</f>
        <v>0</v>
      </c>
      <c r="I11" s="8">
        <f>HrBénévolat!AL13</f>
        <v>0</v>
      </c>
      <c r="J11" s="8">
        <f>HrBénévolat!AR13</f>
        <v>0</v>
      </c>
      <c r="K11" s="8">
        <f>HrBénévolat!AY13</f>
        <v>0</v>
      </c>
      <c r="L11" s="8">
        <f>HrBénévolat!BC13</f>
        <v>0</v>
      </c>
      <c r="M11" s="8">
        <f>HrBénévolat!BI13</f>
        <v>0</v>
      </c>
      <c r="N11" s="8">
        <f>HrBénévolat!BW13</f>
        <v>0</v>
      </c>
      <c r="O11" s="8">
        <f>HrBénévolat!CB13</f>
        <v>0</v>
      </c>
      <c r="P11" s="20">
        <f t="shared" ref="P11:P12" si="24">SUM(D11:O11)</f>
        <v>0</v>
      </c>
    </row>
    <row r="12" spans="1:37" ht="12.75" x14ac:dyDescent="0.35">
      <c r="A12" s="17"/>
      <c r="B12" s="17"/>
      <c r="C12" s="312">
        <f>HrBénévolat!C14</f>
        <v>0</v>
      </c>
      <c r="D12" s="8">
        <f>HrBénévolat!F14</f>
        <v>0</v>
      </c>
      <c r="E12" s="8">
        <f>HrBénévolat!J14</f>
        <v>0</v>
      </c>
      <c r="F12" s="8">
        <f>HrBénévolat!O14</f>
        <v>0</v>
      </c>
      <c r="G12" s="8">
        <f>HrBénévolat!T14</f>
        <v>0</v>
      </c>
      <c r="H12" s="8">
        <f>HrBénévolat!AF14</f>
        <v>0</v>
      </c>
      <c r="I12" s="8">
        <f>HrBénévolat!AL14</f>
        <v>0</v>
      </c>
      <c r="J12" s="8">
        <f>HrBénévolat!AR14</f>
        <v>0</v>
      </c>
      <c r="K12" s="8">
        <f>HrBénévolat!AY14</f>
        <v>0</v>
      </c>
      <c r="L12" s="8">
        <f>HrBénévolat!BC14</f>
        <v>0</v>
      </c>
      <c r="M12" s="8">
        <f>HrBénévolat!BI14</f>
        <v>0</v>
      </c>
      <c r="N12" s="8">
        <f>HrBénévolat!BW14</f>
        <v>0</v>
      </c>
      <c r="O12" s="8">
        <f>HrBénévolat!CB14</f>
        <v>0</v>
      </c>
      <c r="P12" s="20">
        <f t="shared" si="24"/>
        <v>0</v>
      </c>
    </row>
    <row r="13" spans="1:37" ht="12.75" x14ac:dyDescent="0.35">
      <c r="A13" s="17"/>
      <c r="B13" s="17"/>
      <c r="C13" s="312">
        <f>HrBénévolat!C15</f>
        <v>0</v>
      </c>
      <c r="D13" s="8">
        <f>HrBénévolat!F15</f>
        <v>0</v>
      </c>
      <c r="E13" s="8">
        <f>HrBénévolat!J15</f>
        <v>0</v>
      </c>
      <c r="F13" s="8">
        <f>HrBénévolat!O15</f>
        <v>0</v>
      </c>
      <c r="G13" s="8">
        <f>HrBénévolat!T15</f>
        <v>0</v>
      </c>
      <c r="H13" s="8">
        <f>HrBénévolat!AF15</f>
        <v>0</v>
      </c>
      <c r="I13" s="8">
        <f>HrBénévolat!AL15</f>
        <v>0</v>
      </c>
      <c r="J13" s="8">
        <f>HrBénévolat!AR15</f>
        <v>0</v>
      </c>
      <c r="K13" s="8">
        <f>HrBénévolat!AY15</f>
        <v>0</v>
      </c>
      <c r="L13" s="8">
        <f>HrBénévolat!BC15</f>
        <v>0</v>
      </c>
      <c r="M13" s="8">
        <f>HrBénévolat!BI15</f>
        <v>0</v>
      </c>
      <c r="N13" s="8">
        <f>HrBénévolat!BW15</f>
        <v>0</v>
      </c>
      <c r="O13" s="8">
        <f>HrBénévolat!CB15</f>
        <v>0</v>
      </c>
      <c r="P13" s="20">
        <f t="shared" ref="P13:P16" si="25">SUM(D13:O13)</f>
        <v>0</v>
      </c>
    </row>
    <row r="14" spans="1:37" ht="12.75" x14ac:dyDescent="0.35">
      <c r="A14" s="17"/>
      <c r="B14" s="17"/>
      <c r="C14" s="312">
        <f>HrBénévolat!C16</f>
        <v>0</v>
      </c>
      <c r="D14" s="8">
        <f>HrBénévolat!F16</f>
        <v>0</v>
      </c>
      <c r="E14" s="8">
        <f>HrBénévolat!J16</f>
        <v>0</v>
      </c>
      <c r="F14" s="8">
        <f>HrBénévolat!O16</f>
        <v>0</v>
      </c>
      <c r="G14" s="8">
        <f>HrBénévolat!T16</f>
        <v>0</v>
      </c>
      <c r="H14" s="8">
        <f>HrBénévolat!AF16</f>
        <v>0</v>
      </c>
      <c r="I14" s="8">
        <f>HrBénévolat!AL16</f>
        <v>0</v>
      </c>
      <c r="J14" s="8">
        <f>HrBénévolat!AR16</f>
        <v>0</v>
      </c>
      <c r="K14" s="8">
        <f>HrBénévolat!AY16</f>
        <v>0</v>
      </c>
      <c r="L14" s="8">
        <f>HrBénévolat!BC16</f>
        <v>0</v>
      </c>
      <c r="M14" s="8">
        <f>HrBénévolat!BI16</f>
        <v>0</v>
      </c>
      <c r="N14" s="8">
        <f>HrBénévolat!BW16</f>
        <v>0</v>
      </c>
      <c r="O14" s="8">
        <f>HrBénévolat!CB16</f>
        <v>0</v>
      </c>
      <c r="P14" s="20">
        <f t="shared" si="25"/>
        <v>0</v>
      </c>
    </row>
    <row r="15" spans="1:37" ht="12.75" x14ac:dyDescent="0.35">
      <c r="A15" s="17"/>
      <c r="B15" s="17"/>
      <c r="C15" s="312">
        <f>HrBénévolat!C17</f>
        <v>0</v>
      </c>
      <c r="D15" s="8">
        <f>HrBénévolat!F17</f>
        <v>0</v>
      </c>
      <c r="E15" s="8">
        <f>HrBénévolat!J17</f>
        <v>0</v>
      </c>
      <c r="F15" s="8">
        <f>HrBénévolat!O17</f>
        <v>0</v>
      </c>
      <c r="G15" s="8">
        <f>HrBénévolat!T17</f>
        <v>0</v>
      </c>
      <c r="H15" s="8">
        <f>HrBénévolat!AF17</f>
        <v>0</v>
      </c>
      <c r="I15" s="8">
        <f>HrBénévolat!AL17</f>
        <v>0</v>
      </c>
      <c r="J15" s="8">
        <f>HrBénévolat!AR17</f>
        <v>0</v>
      </c>
      <c r="K15" s="8">
        <f>HrBénévolat!AY17</f>
        <v>0</v>
      </c>
      <c r="L15" s="8">
        <f>HrBénévolat!BC17</f>
        <v>0</v>
      </c>
      <c r="M15" s="8">
        <f>HrBénévolat!BI17</f>
        <v>0</v>
      </c>
      <c r="N15" s="8">
        <f>HrBénévolat!BW17</f>
        <v>0</v>
      </c>
      <c r="O15" s="8">
        <f>HrBénévolat!CB17</f>
        <v>0</v>
      </c>
      <c r="P15" s="20">
        <f t="shared" si="25"/>
        <v>0</v>
      </c>
    </row>
    <row r="16" spans="1:37" ht="12.75" x14ac:dyDescent="0.35">
      <c r="A16" s="17"/>
      <c r="B16" s="17"/>
      <c r="C16" s="312">
        <f>HrBénévolat!C18</f>
        <v>0</v>
      </c>
      <c r="D16" s="8">
        <f>HrBénévolat!F18</f>
        <v>0</v>
      </c>
      <c r="E16" s="8">
        <f>HrBénévolat!J18</f>
        <v>0</v>
      </c>
      <c r="F16" s="8">
        <f>HrBénévolat!O18</f>
        <v>0</v>
      </c>
      <c r="G16" s="8">
        <f>HrBénévolat!T18</f>
        <v>0</v>
      </c>
      <c r="H16" s="8">
        <f>HrBénévolat!AF18</f>
        <v>0</v>
      </c>
      <c r="I16" s="8">
        <f>HrBénévolat!AL18</f>
        <v>0</v>
      </c>
      <c r="J16" s="8">
        <f>HrBénévolat!AR18</f>
        <v>0</v>
      </c>
      <c r="K16" s="8">
        <f>HrBénévolat!AY18</f>
        <v>0</v>
      </c>
      <c r="L16" s="8">
        <f>HrBénévolat!BC18</f>
        <v>0</v>
      </c>
      <c r="M16" s="8">
        <f>HrBénévolat!BI18</f>
        <v>0</v>
      </c>
      <c r="N16" s="8">
        <f>HrBénévolat!BW18</f>
        <v>0</v>
      </c>
      <c r="O16" s="8">
        <f>HrBénévolat!CB18</f>
        <v>0</v>
      </c>
      <c r="P16" s="20">
        <f t="shared" si="25"/>
        <v>0</v>
      </c>
    </row>
    <row r="17" spans="1:16" ht="12.75" x14ac:dyDescent="0.35">
      <c r="A17" s="17"/>
      <c r="B17" s="17"/>
      <c r="C17" s="312">
        <f>HrBénévolat!C19</f>
        <v>0</v>
      </c>
      <c r="D17" s="8">
        <f>HrBénévolat!F19</f>
        <v>0</v>
      </c>
      <c r="E17" s="8">
        <f>HrBénévolat!J19</f>
        <v>0</v>
      </c>
      <c r="F17" s="8">
        <f>HrBénévolat!O19</f>
        <v>0</v>
      </c>
      <c r="G17" s="8">
        <f>HrBénévolat!T19</f>
        <v>0</v>
      </c>
      <c r="H17" s="8">
        <f>HrBénévolat!AF19</f>
        <v>0</v>
      </c>
      <c r="I17" s="8">
        <f>HrBénévolat!AL19</f>
        <v>0</v>
      </c>
      <c r="J17" s="8">
        <f>HrBénévolat!AR19</f>
        <v>0</v>
      </c>
      <c r="K17" s="8">
        <f>HrBénévolat!AY19</f>
        <v>0</v>
      </c>
      <c r="L17" s="8">
        <f>HrBénévolat!BC19</f>
        <v>0</v>
      </c>
      <c r="M17" s="8">
        <f>HrBénévolat!BI19</f>
        <v>0</v>
      </c>
      <c r="N17" s="8">
        <f>HrBénévolat!BW19</f>
        <v>0</v>
      </c>
      <c r="O17" s="8">
        <f>HrBénévolat!CB19</f>
        <v>0</v>
      </c>
      <c r="P17" s="20">
        <f t="shared" ref="P17:P37" si="26">SUM(D17:O17)</f>
        <v>0</v>
      </c>
    </row>
    <row r="18" spans="1:16" ht="12.75" x14ac:dyDescent="0.35">
      <c r="A18" s="17"/>
      <c r="B18" s="17"/>
      <c r="C18" s="312">
        <f>HrBénévolat!C20</f>
        <v>0</v>
      </c>
      <c r="D18" s="8">
        <f>HrBénévolat!F20</f>
        <v>0</v>
      </c>
      <c r="E18" s="8">
        <f>HrBénévolat!J20</f>
        <v>0</v>
      </c>
      <c r="F18" s="8">
        <f>HrBénévolat!O20</f>
        <v>0</v>
      </c>
      <c r="G18" s="8">
        <f>HrBénévolat!T20</f>
        <v>0</v>
      </c>
      <c r="H18" s="8">
        <f>HrBénévolat!AF20</f>
        <v>0</v>
      </c>
      <c r="I18" s="8">
        <f>HrBénévolat!AL20</f>
        <v>0</v>
      </c>
      <c r="J18" s="8">
        <f>HrBénévolat!AR20</f>
        <v>0</v>
      </c>
      <c r="K18" s="8">
        <f>HrBénévolat!AY20</f>
        <v>0</v>
      </c>
      <c r="L18" s="8">
        <f>HrBénévolat!BC20</f>
        <v>0</v>
      </c>
      <c r="M18" s="8">
        <f>HrBénévolat!BI20</f>
        <v>0</v>
      </c>
      <c r="N18" s="8">
        <f>HrBénévolat!BW20</f>
        <v>0</v>
      </c>
      <c r="O18" s="8">
        <f>HrBénévolat!CB20</f>
        <v>0</v>
      </c>
      <c r="P18" s="20">
        <f t="shared" si="26"/>
        <v>0</v>
      </c>
    </row>
    <row r="19" spans="1:16" ht="12.75" x14ac:dyDescent="0.35">
      <c r="A19" s="17"/>
      <c r="B19" s="17"/>
      <c r="C19" s="312">
        <f>HrBénévolat!C21</f>
        <v>0</v>
      </c>
      <c r="D19" s="8">
        <f>HrBénévolat!F21</f>
        <v>0</v>
      </c>
      <c r="E19" s="8">
        <f>HrBénévolat!J21</f>
        <v>0</v>
      </c>
      <c r="F19" s="8">
        <f>HrBénévolat!O21</f>
        <v>0</v>
      </c>
      <c r="G19" s="8">
        <f>HrBénévolat!T21</f>
        <v>0</v>
      </c>
      <c r="H19" s="8">
        <f>HrBénévolat!AF21</f>
        <v>0</v>
      </c>
      <c r="I19" s="8">
        <f>HrBénévolat!AL21</f>
        <v>0</v>
      </c>
      <c r="J19" s="8">
        <f>HrBénévolat!AR21</f>
        <v>0</v>
      </c>
      <c r="K19" s="8">
        <f>HrBénévolat!AY21</f>
        <v>0</v>
      </c>
      <c r="L19" s="8">
        <f>HrBénévolat!BC21</f>
        <v>0</v>
      </c>
      <c r="M19" s="8">
        <f>HrBénévolat!BI21</f>
        <v>0</v>
      </c>
      <c r="N19" s="8">
        <f>HrBénévolat!BW21</f>
        <v>0</v>
      </c>
      <c r="O19" s="8">
        <f>HrBénévolat!CB21</f>
        <v>0</v>
      </c>
      <c r="P19" s="20">
        <f t="shared" si="26"/>
        <v>0</v>
      </c>
    </row>
    <row r="20" spans="1:16" ht="12.75" x14ac:dyDescent="0.35">
      <c r="A20" s="17"/>
      <c r="B20" s="17"/>
      <c r="C20" s="312">
        <f>HrBénévolat!C22</f>
        <v>0</v>
      </c>
      <c r="D20" s="8">
        <f>HrBénévolat!F22</f>
        <v>0</v>
      </c>
      <c r="E20" s="8">
        <f>HrBénévolat!J22</f>
        <v>0</v>
      </c>
      <c r="F20" s="8">
        <f>HrBénévolat!O22</f>
        <v>0</v>
      </c>
      <c r="G20" s="8">
        <f>HrBénévolat!T22</f>
        <v>0</v>
      </c>
      <c r="H20" s="8">
        <f>HrBénévolat!AF22</f>
        <v>0</v>
      </c>
      <c r="I20" s="8">
        <f>HrBénévolat!AL22</f>
        <v>0</v>
      </c>
      <c r="J20" s="8">
        <f>HrBénévolat!AR22</f>
        <v>0</v>
      </c>
      <c r="K20" s="8">
        <f>HrBénévolat!AY22</f>
        <v>0</v>
      </c>
      <c r="L20" s="8">
        <f>HrBénévolat!BC22</f>
        <v>0</v>
      </c>
      <c r="M20" s="8">
        <f>HrBénévolat!BI22</f>
        <v>0</v>
      </c>
      <c r="N20" s="8">
        <f>HrBénévolat!BW22</f>
        <v>0</v>
      </c>
      <c r="O20" s="8">
        <f>HrBénévolat!CB22</f>
        <v>0</v>
      </c>
      <c r="P20" s="20">
        <f t="shared" si="26"/>
        <v>0</v>
      </c>
    </row>
    <row r="21" spans="1:16" ht="12.75" x14ac:dyDescent="0.35">
      <c r="A21" s="17"/>
      <c r="B21" s="17"/>
      <c r="C21" s="312">
        <f>HrBénévolat!C23</f>
        <v>0</v>
      </c>
      <c r="D21" s="8">
        <f>HrBénévolat!F23</f>
        <v>0</v>
      </c>
      <c r="E21" s="8">
        <f>HrBénévolat!J23</f>
        <v>0</v>
      </c>
      <c r="F21" s="8">
        <f>HrBénévolat!O23</f>
        <v>0</v>
      </c>
      <c r="G21" s="8">
        <f>HrBénévolat!T23</f>
        <v>0</v>
      </c>
      <c r="H21" s="8">
        <f>HrBénévolat!AF23</f>
        <v>0</v>
      </c>
      <c r="I21" s="8">
        <f>HrBénévolat!AL23</f>
        <v>0</v>
      </c>
      <c r="J21" s="8">
        <f>HrBénévolat!AR23</f>
        <v>0</v>
      </c>
      <c r="K21" s="8">
        <f>HrBénévolat!AY23</f>
        <v>0</v>
      </c>
      <c r="L21" s="8">
        <f>HrBénévolat!BC23</f>
        <v>0</v>
      </c>
      <c r="M21" s="8">
        <f>HrBénévolat!BI23</f>
        <v>0</v>
      </c>
      <c r="N21" s="8">
        <f>HrBénévolat!BW23</f>
        <v>0</v>
      </c>
      <c r="O21" s="8">
        <f>HrBénévolat!CB23</f>
        <v>0</v>
      </c>
      <c r="P21" s="20">
        <f t="shared" si="26"/>
        <v>0</v>
      </c>
    </row>
    <row r="22" spans="1:16" ht="12.75" x14ac:dyDescent="0.35">
      <c r="A22" s="17"/>
      <c r="B22" s="17"/>
      <c r="C22" s="312">
        <f>HrBénévolat!C24</f>
        <v>0</v>
      </c>
      <c r="D22" s="8">
        <f>HrBénévolat!F24</f>
        <v>0</v>
      </c>
      <c r="E22" s="8">
        <f>HrBénévolat!J24</f>
        <v>0</v>
      </c>
      <c r="F22" s="8">
        <f>HrBénévolat!O24</f>
        <v>0</v>
      </c>
      <c r="G22" s="8">
        <f>HrBénévolat!T24</f>
        <v>0</v>
      </c>
      <c r="H22" s="8">
        <f>HrBénévolat!AF24</f>
        <v>0</v>
      </c>
      <c r="I22" s="8">
        <f>HrBénévolat!AL24</f>
        <v>0</v>
      </c>
      <c r="J22" s="8">
        <f>HrBénévolat!AR24</f>
        <v>0</v>
      </c>
      <c r="K22" s="8">
        <f>HrBénévolat!AY24</f>
        <v>0</v>
      </c>
      <c r="L22" s="8">
        <f>HrBénévolat!BC24</f>
        <v>0</v>
      </c>
      <c r="M22" s="8">
        <f>HrBénévolat!BI24</f>
        <v>0</v>
      </c>
      <c r="N22" s="8">
        <f>HrBénévolat!BW24</f>
        <v>0</v>
      </c>
      <c r="O22" s="8">
        <f>HrBénévolat!CB24</f>
        <v>0</v>
      </c>
      <c r="P22" s="20">
        <f t="shared" si="26"/>
        <v>0</v>
      </c>
    </row>
    <row r="23" spans="1:16" ht="12.75" x14ac:dyDescent="0.35">
      <c r="A23" s="17"/>
      <c r="B23" s="17"/>
      <c r="C23" s="312">
        <f>HrBénévolat!C25</f>
        <v>0</v>
      </c>
      <c r="D23" s="8">
        <f>HrBénévolat!F25</f>
        <v>0</v>
      </c>
      <c r="E23" s="8">
        <f>HrBénévolat!J25</f>
        <v>0</v>
      </c>
      <c r="F23" s="8">
        <f>HrBénévolat!O25</f>
        <v>0</v>
      </c>
      <c r="G23" s="8">
        <f>HrBénévolat!T25</f>
        <v>0</v>
      </c>
      <c r="H23" s="8">
        <f>HrBénévolat!AF25</f>
        <v>0</v>
      </c>
      <c r="I23" s="8">
        <f>HrBénévolat!AL25</f>
        <v>0</v>
      </c>
      <c r="J23" s="8">
        <f>HrBénévolat!AR25</f>
        <v>0</v>
      </c>
      <c r="K23" s="8">
        <f>HrBénévolat!AY25</f>
        <v>0</v>
      </c>
      <c r="L23" s="8">
        <f>HrBénévolat!BC25</f>
        <v>0</v>
      </c>
      <c r="M23" s="8">
        <f>HrBénévolat!BI25</f>
        <v>0</v>
      </c>
      <c r="N23" s="8">
        <f>HrBénévolat!BW25</f>
        <v>0</v>
      </c>
      <c r="O23" s="8">
        <f>HrBénévolat!CB25</f>
        <v>0</v>
      </c>
      <c r="P23" s="20">
        <f t="shared" si="26"/>
        <v>0</v>
      </c>
    </row>
    <row r="24" spans="1:16" ht="12.75" x14ac:dyDescent="0.35">
      <c r="A24" s="17"/>
      <c r="B24" s="17"/>
      <c r="C24" s="312">
        <f>HrBénévolat!C26</f>
        <v>0</v>
      </c>
      <c r="D24" s="8">
        <f>HrBénévolat!F26</f>
        <v>0</v>
      </c>
      <c r="E24" s="8">
        <f>HrBénévolat!J26</f>
        <v>0</v>
      </c>
      <c r="F24" s="8">
        <f>HrBénévolat!O26</f>
        <v>0</v>
      </c>
      <c r="G24" s="8">
        <f>HrBénévolat!T26</f>
        <v>0</v>
      </c>
      <c r="H24" s="8">
        <f>HrBénévolat!AF26</f>
        <v>0</v>
      </c>
      <c r="I24" s="8">
        <f>HrBénévolat!AL26</f>
        <v>0</v>
      </c>
      <c r="J24" s="8">
        <f>HrBénévolat!AR26</f>
        <v>0</v>
      </c>
      <c r="K24" s="8">
        <f>HrBénévolat!AY26</f>
        <v>0</v>
      </c>
      <c r="L24" s="8">
        <f>HrBénévolat!BC26</f>
        <v>0</v>
      </c>
      <c r="M24" s="8">
        <f>HrBénévolat!BI26</f>
        <v>0</v>
      </c>
      <c r="N24" s="8">
        <f>HrBénévolat!BW26</f>
        <v>0</v>
      </c>
      <c r="O24" s="8">
        <f>HrBénévolat!CB26</f>
        <v>0</v>
      </c>
      <c r="P24" s="20">
        <f t="shared" si="26"/>
        <v>0</v>
      </c>
    </row>
    <row r="25" spans="1:16" ht="12.75" x14ac:dyDescent="0.35">
      <c r="A25" s="17"/>
      <c r="B25" s="17"/>
      <c r="C25" s="312">
        <f>HrBénévolat!C27</f>
        <v>0</v>
      </c>
      <c r="D25" s="8">
        <f>HrBénévolat!F27</f>
        <v>0</v>
      </c>
      <c r="E25" s="8">
        <f>HrBénévolat!J27</f>
        <v>0</v>
      </c>
      <c r="F25" s="8">
        <f>HrBénévolat!O27</f>
        <v>0</v>
      </c>
      <c r="G25" s="8">
        <f>HrBénévolat!T27</f>
        <v>0</v>
      </c>
      <c r="H25" s="8">
        <f>HrBénévolat!AF27</f>
        <v>0</v>
      </c>
      <c r="I25" s="8">
        <f>HrBénévolat!AL27</f>
        <v>0</v>
      </c>
      <c r="J25" s="8">
        <f>HrBénévolat!AR27</f>
        <v>0</v>
      </c>
      <c r="K25" s="8">
        <f>HrBénévolat!AY27</f>
        <v>0</v>
      </c>
      <c r="L25" s="8">
        <f>HrBénévolat!BC27</f>
        <v>0</v>
      </c>
      <c r="M25" s="8">
        <f>HrBénévolat!BI27</f>
        <v>0</v>
      </c>
      <c r="N25" s="8">
        <f>HrBénévolat!BW27</f>
        <v>0</v>
      </c>
      <c r="O25" s="8">
        <f>HrBénévolat!CB27</f>
        <v>0</v>
      </c>
      <c r="P25" s="20">
        <f t="shared" si="26"/>
        <v>0</v>
      </c>
    </row>
    <row r="26" spans="1:16" ht="12.75" x14ac:dyDescent="0.35">
      <c r="A26" s="17"/>
      <c r="B26" s="17"/>
      <c r="C26" s="312">
        <f>HrBénévolat!C28</f>
        <v>0</v>
      </c>
      <c r="D26" s="8">
        <f>HrBénévolat!F28</f>
        <v>0</v>
      </c>
      <c r="E26" s="8">
        <f>HrBénévolat!J28</f>
        <v>0</v>
      </c>
      <c r="F26" s="8">
        <f>HrBénévolat!O28</f>
        <v>0</v>
      </c>
      <c r="G26" s="8">
        <f>HrBénévolat!T28</f>
        <v>0</v>
      </c>
      <c r="H26" s="8">
        <f>HrBénévolat!AF28</f>
        <v>0</v>
      </c>
      <c r="I26" s="8">
        <f>HrBénévolat!AL28</f>
        <v>0</v>
      </c>
      <c r="J26" s="8">
        <f>HrBénévolat!AR28</f>
        <v>0</v>
      </c>
      <c r="K26" s="8">
        <f>HrBénévolat!AY28</f>
        <v>0</v>
      </c>
      <c r="L26" s="8">
        <f>HrBénévolat!BC28</f>
        <v>0</v>
      </c>
      <c r="M26" s="8">
        <f>HrBénévolat!BI28</f>
        <v>0</v>
      </c>
      <c r="N26" s="8">
        <f>HrBénévolat!BW28</f>
        <v>0</v>
      </c>
      <c r="O26" s="8">
        <f>HrBénévolat!CB28</f>
        <v>0</v>
      </c>
      <c r="P26" s="20">
        <f t="shared" si="26"/>
        <v>0</v>
      </c>
    </row>
    <row r="27" spans="1:16" ht="12.75" x14ac:dyDescent="0.35">
      <c r="A27" s="17"/>
      <c r="B27" s="17"/>
      <c r="C27" s="312">
        <f>HrBénévolat!C29</f>
        <v>0</v>
      </c>
      <c r="D27" s="8">
        <f>HrBénévolat!F29</f>
        <v>0</v>
      </c>
      <c r="E27" s="8">
        <f>HrBénévolat!J29</f>
        <v>0</v>
      </c>
      <c r="F27" s="8">
        <f>HrBénévolat!O29</f>
        <v>0</v>
      </c>
      <c r="G27" s="8">
        <f>HrBénévolat!T29</f>
        <v>0</v>
      </c>
      <c r="H27" s="8">
        <f>HrBénévolat!AF29</f>
        <v>0</v>
      </c>
      <c r="I27" s="8">
        <f>HrBénévolat!AL29</f>
        <v>0</v>
      </c>
      <c r="J27" s="8">
        <f>HrBénévolat!AR29</f>
        <v>0</v>
      </c>
      <c r="K27" s="8">
        <f>HrBénévolat!AY29</f>
        <v>0</v>
      </c>
      <c r="L27" s="8">
        <f>HrBénévolat!BC29</f>
        <v>0</v>
      </c>
      <c r="M27" s="8">
        <f>HrBénévolat!BI29</f>
        <v>0</v>
      </c>
      <c r="N27" s="8">
        <f>HrBénévolat!BW29</f>
        <v>0</v>
      </c>
      <c r="O27" s="8">
        <f>HrBénévolat!CB29</f>
        <v>0</v>
      </c>
      <c r="P27" s="20">
        <f t="shared" si="26"/>
        <v>0</v>
      </c>
    </row>
    <row r="28" spans="1:16" ht="12.75" x14ac:dyDescent="0.35">
      <c r="A28" s="17"/>
      <c r="B28" s="17"/>
      <c r="C28" s="312">
        <f>HrBénévolat!C30</f>
        <v>0</v>
      </c>
      <c r="D28" s="8">
        <f>HrBénévolat!F30</f>
        <v>0</v>
      </c>
      <c r="E28" s="8">
        <f>HrBénévolat!J30</f>
        <v>0</v>
      </c>
      <c r="F28" s="8">
        <f>HrBénévolat!O30</f>
        <v>0</v>
      </c>
      <c r="G28" s="8">
        <f>HrBénévolat!T30</f>
        <v>0</v>
      </c>
      <c r="H28" s="8">
        <f>HrBénévolat!AF30</f>
        <v>0</v>
      </c>
      <c r="I28" s="8">
        <f>HrBénévolat!AL30</f>
        <v>0</v>
      </c>
      <c r="J28" s="8">
        <f>HrBénévolat!AR30</f>
        <v>0</v>
      </c>
      <c r="K28" s="8">
        <f>HrBénévolat!AY30</f>
        <v>0</v>
      </c>
      <c r="L28" s="8">
        <f>HrBénévolat!BC30</f>
        <v>0</v>
      </c>
      <c r="M28" s="8">
        <f>HrBénévolat!BI30</f>
        <v>0</v>
      </c>
      <c r="N28" s="8">
        <f>HrBénévolat!BW30</f>
        <v>0</v>
      </c>
      <c r="O28" s="8">
        <f>HrBénévolat!CB30</f>
        <v>0</v>
      </c>
      <c r="P28" s="20">
        <f t="shared" si="26"/>
        <v>0</v>
      </c>
    </row>
    <row r="29" spans="1:16" ht="12.75" x14ac:dyDescent="0.35">
      <c r="A29" s="17"/>
      <c r="B29" s="17"/>
      <c r="C29" s="312">
        <f>HrBénévolat!C31</f>
        <v>0</v>
      </c>
      <c r="D29" s="8">
        <f>HrBénévolat!F31</f>
        <v>0</v>
      </c>
      <c r="E29" s="8">
        <f>HrBénévolat!J31</f>
        <v>0</v>
      </c>
      <c r="F29" s="8">
        <f>HrBénévolat!O31</f>
        <v>0</v>
      </c>
      <c r="G29" s="8">
        <f>HrBénévolat!T31</f>
        <v>0</v>
      </c>
      <c r="H29" s="8">
        <f>HrBénévolat!AF31</f>
        <v>0</v>
      </c>
      <c r="I29" s="8">
        <f>HrBénévolat!AL31</f>
        <v>0</v>
      </c>
      <c r="J29" s="8">
        <f>HrBénévolat!AR31</f>
        <v>0</v>
      </c>
      <c r="K29" s="8">
        <f>HrBénévolat!AY31</f>
        <v>0</v>
      </c>
      <c r="L29" s="8">
        <f>HrBénévolat!BC31</f>
        <v>0</v>
      </c>
      <c r="M29" s="8">
        <f>HrBénévolat!BI31</f>
        <v>0</v>
      </c>
      <c r="N29" s="8">
        <f>HrBénévolat!BW31</f>
        <v>0</v>
      </c>
      <c r="O29" s="8">
        <f>HrBénévolat!CB31</f>
        <v>0</v>
      </c>
      <c r="P29" s="20">
        <f t="shared" si="26"/>
        <v>0</v>
      </c>
    </row>
    <row r="30" spans="1:16" ht="12.75" x14ac:dyDescent="0.35">
      <c r="A30" s="17"/>
      <c r="B30" s="17"/>
      <c r="C30" s="312">
        <f>HrBénévolat!C32</f>
        <v>0</v>
      </c>
      <c r="D30" s="8">
        <f>HrBénévolat!F32</f>
        <v>0</v>
      </c>
      <c r="E30" s="8">
        <f>HrBénévolat!J32</f>
        <v>0</v>
      </c>
      <c r="F30" s="8">
        <f>HrBénévolat!O32</f>
        <v>0</v>
      </c>
      <c r="G30" s="8">
        <f>HrBénévolat!T32</f>
        <v>0</v>
      </c>
      <c r="H30" s="8">
        <f>HrBénévolat!AF32</f>
        <v>0</v>
      </c>
      <c r="I30" s="8">
        <f>HrBénévolat!AL32</f>
        <v>0</v>
      </c>
      <c r="J30" s="8">
        <f>HrBénévolat!AR32</f>
        <v>0</v>
      </c>
      <c r="K30" s="8">
        <f>HrBénévolat!AY32</f>
        <v>0</v>
      </c>
      <c r="L30" s="8">
        <f>HrBénévolat!BC32</f>
        <v>0</v>
      </c>
      <c r="M30" s="8">
        <f>HrBénévolat!BI32</f>
        <v>0</v>
      </c>
      <c r="N30" s="8">
        <f>HrBénévolat!BW32</f>
        <v>0</v>
      </c>
      <c r="O30" s="8">
        <f>HrBénévolat!CB32</f>
        <v>0</v>
      </c>
      <c r="P30" s="20">
        <f t="shared" si="26"/>
        <v>0</v>
      </c>
    </row>
    <row r="31" spans="1:16" ht="12.75" x14ac:dyDescent="0.35">
      <c r="A31" s="17"/>
      <c r="B31" s="17"/>
      <c r="C31" s="312">
        <f>HrBénévolat!C33</f>
        <v>0</v>
      </c>
      <c r="D31" s="8">
        <f>HrBénévolat!F33</f>
        <v>0</v>
      </c>
      <c r="E31" s="8">
        <f>HrBénévolat!J33</f>
        <v>0</v>
      </c>
      <c r="F31" s="8">
        <f>HrBénévolat!O33</f>
        <v>0</v>
      </c>
      <c r="G31" s="8">
        <f>HrBénévolat!T33</f>
        <v>0</v>
      </c>
      <c r="H31" s="8">
        <f>HrBénévolat!AF33</f>
        <v>0</v>
      </c>
      <c r="I31" s="8">
        <f>HrBénévolat!AL33</f>
        <v>0</v>
      </c>
      <c r="J31" s="8">
        <f>HrBénévolat!AR33</f>
        <v>0</v>
      </c>
      <c r="K31" s="8">
        <f>HrBénévolat!AY33</f>
        <v>0</v>
      </c>
      <c r="L31" s="8">
        <f>HrBénévolat!BC33</f>
        <v>0</v>
      </c>
      <c r="M31" s="8">
        <f>HrBénévolat!BI33</f>
        <v>0</v>
      </c>
      <c r="N31" s="8">
        <f>HrBénévolat!BW33</f>
        <v>0</v>
      </c>
      <c r="O31" s="8">
        <f>HrBénévolat!CB33</f>
        <v>0</v>
      </c>
      <c r="P31" s="20">
        <f t="shared" si="26"/>
        <v>0</v>
      </c>
    </row>
    <row r="32" spans="1:16" ht="12.75" x14ac:dyDescent="0.35">
      <c r="A32" s="17"/>
      <c r="B32" s="17"/>
      <c r="C32" s="312">
        <f>HrBénévolat!C34</f>
        <v>0</v>
      </c>
      <c r="D32" s="8">
        <f>HrBénévolat!F34</f>
        <v>0</v>
      </c>
      <c r="E32" s="8">
        <f>HrBénévolat!J34</f>
        <v>0</v>
      </c>
      <c r="F32" s="8">
        <f>HrBénévolat!O34</f>
        <v>0</v>
      </c>
      <c r="G32" s="8">
        <f>HrBénévolat!T34</f>
        <v>0</v>
      </c>
      <c r="H32" s="8">
        <f>HrBénévolat!AF34</f>
        <v>0</v>
      </c>
      <c r="I32" s="8">
        <f>HrBénévolat!AL34</f>
        <v>0</v>
      </c>
      <c r="J32" s="8">
        <f>HrBénévolat!AR34</f>
        <v>0</v>
      </c>
      <c r="K32" s="8">
        <f>HrBénévolat!AY34</f>
        <v>0</v>
      </c>
      <c r="L32" s="8">
        <f>HrBénévolat!BC34</f>
        <v>0</v>
      </c>
      <c r="M32" s="8">
        <f>HrBénévolat!BI34</f>
        <v>0</v>
      </c>
      <c r="N32" s="8">
        <f>HrBénévolat!BW34</f>
        <v>0</v>
      </c>
      <c r="O32" s="8">
        <f>HrBénévolat!CB34</f>
        <v>0</v>
      </c>
      <c r="P32" s="20">
        <f t="shared" si="26"/>
        <v>0</v>
      </c>
    </row>
    <row r="33" spans="1:20" ht="12.75" x14ac:dyDescent="0.35">
      <c r="A33" s="17"/>
      <c r="B33" s="17"/>
      <c r="C33" s="312">
        <f>HrBénévolat!C35</f>
        <v>0</v>
      </c>
      <c r="D33" s="8">
        <f>HrBénévolat!F35</f>
        <v>0</v>
      </c>
      <c r="E33" s="8">
        <f>HrBénévolat!J35</f>
        <v>0</v>
      </c>
      <c r="F33" s="8">
        <f>HrBénévolat!O35</f>
        <v>0</v>
      </c>
      <c r="G33" s="8">
        <f>HrBénévolat!T35</f>
        <v>0</v>
      </c>
      <c r="H33" s="8">
        <f>HrBénévolat!AF35</f>
        <v>0</v>
      </c>
      <c r="I33" s="8">
        <f>HrBénévolat!AL35</f>
        <v>0</v>
      </c>
      <c r="J33" s="8">
        <f>HrBénévolat!AR35</f>
        <v>0</v>
      </c>
      <c r="K33" s="8">
        <f>HrBénévolat!AY35</f>
        <v>0</v>
      </c>
      <c r="L33" s="8">
        <f>HrBénévolat!BC35</f>
        <v>0</v>
      </c>
      <c r="M33" s="8">
        <f>HrBénévolat!BI35</f>
        <v>0</v>
      </c>
      <c r="N33" s="8">
        <f>HrBénévolat!BW35</f>
        <v>0</v>
      </c>
      <c r="O33" s="8">
        <f>HrBénévolat!CB35</f>
        <v>0</v>
      </c>
      <c r="P33" s="20">
        <f t="shared" si="26"/>
        <v>0</v>
      </c>
    </row>
    <row r="34" spans="1:20" ht="12.75" x14ac:dyDescent="0.35">
      <c r="A34" s="17"/>
      <c r="B34" s="17"/>
      <c r="C34" s="312">
        <f>HrBénévolat!C36</f>
        <v>0</v>
      </c>
      <c r="D34" s="8">
        <f>HrBénévolat!F36</f>
        <v>0</v>
      </c>
      <c r="E34" s="8">
        <f>HrBénévolat!J36</f>
        <v>0</v>
      </c>
      <c r="F34" s="8">
        <f>HrBénévolat!O36</f>
        <v>0</v>
      </c>
      <c r="G34" s="8">
        <f>HrBénévolat!T36</f>
        <v>0</v>
      </c>
      <c r="H34" s="8">
        <f>HrBénévolat!AF36</f>
        <v>0</v>
      </c>
      <c r="I34" s="8">
        <f>HrBénévolat!AL36</f>
        <v>0</v>
      </c>
      <c r="J34" s="8">
        <f>HrBénévolat!AR36</f>
        <v>0</v>
      </c>
      <c r="K34" s="8">
        <f>HrBénévolat!AY36</f>
        <v>0</v>
      </c>
      <c r="L34" s="8">
        <f>HrBénévolat!BC36</f>
        <v>0</v>
      </c>
      <c r="M34" s="8">
        <f>HrBénévolat!BI36</f>
        <v>0</v>
      </c>
      <c r="N34" s="8">
        <f>HrBénévolat!BW36</f>
        <v>0</v>
      </c>
      <c r="O34" s="8">
        <f>HrBénévolat!CB36</f>
        <v>0</v>
      </c>
      <c r="P34" s="20">
        <f t="shared" si="26"/>
        <v>0</v>
      </c>
    </row>
    <row r="35" spans="1:20" ht="12.75" x14ac:dyDescent="0.35">
      <c r="A35" s="17"/>
      <c r="B35" s="17"/>
      <c r="C35" s="312">
        <f>HrBénévolat!C37</f>
        <v>0</v>
      </c>
      <c r="D35" s="8">
        <f>HrBénévolat!F37</f>
        <v>0</v>
      </c>
      <c r="E35" s="8">
        <f>HrBénévolat!J37</f>
        <v>0</v>
      </c>
      <c r="F35" s="8">
        <f>HrBénévolat!O37</f>
        <v>0</v>
      </c>
      <c r="G35" s="8">
        <f>HrBénévolat!T37</f>
        <v>0</v>
      </c>
      <c r="H35" s="8">
        <f>HrBénévolat!AF38</f>
        <v>0</v>
      </c>
      <c r="I35" s="8">
        <f>HrBénévolat!AL37</f>
        <v>0</v>
      </c>
      <c r="J35" s="8">
        <f>HrBénévolat!AR37</f>
        <v>0</v>
      </c>
      <c r="K35" s="8">
        <f>HrBénévolat!AY37</f>
        <v>0</v>
      </c>
      <c r="L35" s="8">
        <f>HrBénévolat!BC37</f>
        <v>0</v>
      </c>
      <c r="M35" s="8">
        <f>HrBénévolat!BI37</f>
        <v>0</v>
      </c>
      <c r="N35" s="8">
        <f>HrBénévolat!BW37</f>
        <v>0</v>
      </c>
      <c r="O35" s="8">
        <f>HrBénévolat!CB37</f>
        <v>0</v>
      </c>
      <c r="P35" s="20">
        <f t="shared" si="26"/>
        <v>0</v>
      </c>
    </row>
    <row r="36" spans="1:20" ht="12.75" x14ac:dyDescent="0.35">
      <c r="A36" s="17"/>
      <c r="B36" s="17"/>
      <c r="C36" s="312">
        <f>HrBénévolat!C38</f>
        <v>0</v>
      </c>
      <c r="D36" s="8">
        <f>HrBénévolat!F38</f>
        <v>0</v>
      </c>
      <c r="E36" s="8">
        <f>HrBénévolat!J38</f>
        <v>0</v>
      </c>
      <c r="F36" s="8">
        <f>HrBénévolat!O38</f>
        <v>0</v>
      </c>
      <c r="G36" s="8">
        <f>HrBénévolat!T38</f>
        <v>0</v>
      </c>
      <c r="H36" s="8">
        <f>HrBénévolat!AF39</f>
        <v>0</v>
      </c>
      <c r="I36" s="8">
        <f>HrBénévolat!AL38</f>
        <v>0</v>
      </c>
      <c r="J36" s="8">
        <f>HrBénévolat!AR38</f>
        <v>0</v>
      </c>
      <c r="K36" s="8">
        <f>HrBénévolat!AY38</f>
        <v>0</v>
      </c>
      <c r="L36" s="8">
        <f>HrBénévolat!BC38</f>
        <v>0</v>
      </c>
      <c r="M36" s="8">
        <f>HrBénévolat!BI38</f>
        <v>0</v>
      </c>
      <c r="N36" s="8">
        <f>HrBénévolat!BW38</f>
        <v>0</v>
      </c>
      <c r="O36" s="8">
        <f>HrBénévolat!CB38</f>
        <v>0</v>
      </c>
      <c r="P36" s="20">
        <f t="shared" si="26"/>
        <v>0</v>
      </c>
    </row>
    <row r="37" spans="1:20" ht="13.15" thickBot="1" x14ac:dyDescent="0.4">
      <c r="A37" s="17"/>
      <c r="B37" s="17"/>
      <c r="C37" s="312">
        <f>HrBénévolat!C39</f>
        <v>0</v>
      </c>
      <c r="D37" s="8">
        <f>HrBénévolat!F39</f>
        <v>0</v>
      </c>
      <c r="E37" s="8">
        <f>HrBénévolat!J39</f>
        <v>0</v>
      </c>
      <c r="F37" s="8">
        <f>HrBénévolat!O39</f>
        <v>0</v>
      </c>
      <c r="G37" s="8">
        <f>HrBénévolat!T39</f>
        <v>0</v>
      </c>
      <c r="H37" s="8">
        <f>HrBénévolat!AF39</f>
        <v>0</v>
      </c>
      <c r="I37" s="8">
        <f>HrBénévolat!AL39</f>
        <v>0</v>
      </c>
      <c r="J37" s="8">
        <f>HrBénévolat!AR39</f>
        <v>0</v>
      </c>
      <c r="K37" s="8">
        <f>HrBénévolat!AY39</f>
        <v>0</v>
      </c>
      <c r="L37" s="8">
        <f>HrBénévolat!BC39</f>
        <v>0</v>
      </c>
      <c r="M37" s="8">
        <f>HrBénévolat!BI39</f>
        <v>0</v>
      </c>
      <c r="N37" s="8">
        <f>HrBénévolat!BW39</f>
        <v>0</v>
      </c>
      <c r="O37" s="8">
        <f>HrBénévolat!CB39</f>
        <v>0</v>
      </c>
      <c r="P37" s="20">
        <f t="shared" si="26"/>
        <v>0</v>
      </c>
      <c r="Q37" s="315"/>
      <c r="R37" s="315"/>
      <c r="S37" s="315"/>
      <c r="T37" s="315"/>
    </row>
    <row r="38" spans="1:20" ht="13.15" thickBot="1" x14ac:dyDescent="0.4">
      <c r="A38" s="190"/>
      <c r="B38" s="188"/>
      <c r="C38" s="189" t="s">
        <v>49</v>
      </c>
      <c r="D38" s="191">
        <f>HrBénévolat!F40</f>
        <v>0</v>
      </c>
      <c r="E38" s="191">
        <f>HrBénévolat!J40</f>
        <v>0</v>
      </c>
      <c r="F38" s="191">
        <f>HrBénévolat!O40</f>
        <v>0</v>
      </c>
      <c r="G38" s="191">
        <f>HrBénévolat!T40</f>
        <v>0</v>
      </c>
      <c r="H38" s="191">
        <f>HrBénévolat!AF40</f>
        <v>0</v>
      </c>
      <c r="I38" s="191">
        <f>HrBénévolat!AL40</f>
        <v>0</v>
      </c>
      <c r="J38" s="191">
        <f>HrBénévolat!AR40</f>
        <v>0</v>
      </c>
      <c r="K38" s="191">
        <f>HrBénévolat!AY40</f>
        <v>0</v>
      </c>
      <c r="L38" s="191">
        <f>HrBénévolat!BC40</f>
        <v>0</v>
      </c>
      <c r="M38" s="191">
        <f>HrBénévolat!BI40</f>
        <v>0</v>
      </c>
      <c r="N38" s="191">
        <f>HrBénévolat!BW40</f>
        <v>0</v>
      </c>
      <c r="O38" s="191">
        <f>HrBénévolat!CB40</f>
        <v>0</v>
      </c>
      <c r="P38" s="192">
        <f t="shared" ref="P38" si="27">SUM(D38:O38)</f>
        <v>0</v>
      </c>
    </row>
    <row r="39" spans="1:20" ht="12.75" customHeight="1" x14ac:dyDescent="0.35">
      <c r="A39" s="16"/>
      <c r="B39" s="17"/>
      <c r="C39" s="17"/>
      <c r="D39" s="8"/>
      <c r="E39" s="8"/>
      <c r="F39" s="8"/>
      <c r="G39" s="8"/>
      <c r="H39" s="8"/>
      <c r="I39" s="8"/>
      <c r="J39" s="8">
        <f>HrBénévolat!AR42</f>
        <v>0</v>
      </c>
      <c r="K39" s="8"/>
      <c r="L39" s="8"/>
      <c r="M39" s="8"/>
      <c r="N39" s="8"/>
      <c r="O39" s="8"/>
      <c r="P39" s="20"/>
    </row>
    <row r="40" spans="1:20" ht="12.75" customHeight="1" thickBot="1" x14ac:dyDescent="0.4">
      <c r="A40" s="17"/>
      <c r="B40" s="17"/>
      <c r="C40" s="17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0"/>
    </row>
    <row r="41" spans="1:20" ht="12.75" customHeight="1" thickBot="1" x14ac:dyDescent="0.4">
      <c r="A41" s="33">
        <f>MAX(A4:A38)</f>
        <v>3</v>
      </c>
      <c r="B41" s="11"/>
      <c r="C41" s="11"/>
      <c r="D41" s="9" t="str">
        <f t="shared" ref="D41:O41" si="28">IF(SUM(D4:D40)&gt;0,SUM(D4:D40),"")</f>
        <v/>
      </c>
      <c r="E41" s="9" t="str">
        <f t="shared" si="28"/>
        <v/>
      </c>
      <c r="F41" s="9" t="str">
        <f t="shared" si="28"/>
        <v/>
      </c>
      <c r="G41" s="9" t="str">
        <f t="shared" si="28"/>
        <v/>
      </c>
      <c r="H41" s="9" t="str">
        <f t="shared" si="28"/>
        <v/>
      </c>
      <c r="I41" s="9" t="str">
        <f t="shared" si="28"/>
        <v/>
      </c>
      <c r="J41" s="9" t="str">
        <f t="shared" si="28"/>
        <v/>
      </c>
      <c r="K41" s="9" t="str">
        <f t="shared" si="28"/>
        <v/>
      </c>
      <c r="L41" s="9" t="str">
        <f t="shared" si="28"/>
        <v/>
      </c>
      <c r="M41" s="9" t="str">
        <f t="shared" si="28"/>
        <v/>
      </c>
      <c r="N41" s="9" t="str">
        <f t="shared" si="28"/>
        <v/>
      </c>
      <c r="O41" s="9" t="str">
        <f t="shared" si="28"/>
        <v/>
      </c>
      <c r="P41" s="14">
        <f>IF(SUM(P4:P40)&gt;0,SUM(P4:P40),0)-P38</f>
        <v>0</v>
      </c>
    </row>
    <row r="42" spans="1:20" ht="12.75" customHeight="1" thickBot="1" x14ac:dyDescent="0.4">
      <c r="A42" s="175"/>
      <c r="D42" s="3">
        <f>IF(D41&gt;0,COUNT(D4:D38),"")-1</f>
        <v>34</v>
      </c>
      <c r="E42" s="3">
        <f>IF(E41&gt;0,COUNT(E4:E38),"")-1</f>
        <v>34</v>
      </c>
      <c r="F42" s="3">
        <f t="shared" ref="F42:O42" si="29">IF(F41&gt;0,COUNT(F4:F38),"")-1</f>
        <v>34</v>
      </c>
      <c r="G42" s="3">
        <f t="shared" si="29"/>
        <v>34</v>
      </c>
      <c r="H42" s="3">
        <f t="shared" si="29"/>
        <v>34</v>
      </c>
      <c r="I42" s="3">
        <f t="shared" si="29"/>
        <v>34</v>
      </c>
      <c r="J42" s="3">
        <f t="shared" si="29"/>
        <v>34</v>
      </c>
      <c r="K42" s="3">
        <f t="shared" si="29"/>
        <v>34</v>
      </c>
      <c r="L42" s="3">
        <f t="shared" si="29"/>
        <v>34</v>
      </c>
      <c r="M42" s="3">
        <f t="shared" si="29"/>
        <v>34</v>
      </c>
      <c r="N42" s="3">
        <f t="shared" si="29"/>
        <v>34</v>
      </c>
      <c r="O42" s="3">
        <f t="shared" si="29"/>
        <v>34</v>
      </c>
      <c r="P42" s="13" t="str">
        <f>IF(P41&gt;0,COUNT(P4:P40),"")</f>
        <v/>
      </c>
      <c r="Q42" s="3">
        <f t="shared" ref="Q42:T42" si="30">SUM(Q4:Q40)</f>
        <v>0</v>
      </c>
      <c r="R42" s="3">
        <f t="shared" si="30"/>
        <v>0</v>
      </c>
      <c r="S42" s="3">
        <f t="shared" si="30"/>
        <v>0</v>
      </c>
      <c r="T42" s="3">
        <f t="shared" si="30"/>
        <v>0</v>
      </c>
    </row>
    <row r="43" spans="1:20" ht="15.75" customHeight="1" thickBot="1" x14ac:dyDescent="0.4">
      <c r="B43" s="54">
        <f>IF(A$41&gt;0,COUNTIF(($B$4:$B$41),"CA"),0)</f>
        <v>0</v>
      </c>
    </row>
    <row r="44" spans="1:20" ht="15.75" customHeight="1" x14ac:dyDescent="0.4">
      <c r="J44" s="367"/>
      <c r="K44" s="368"/>
      <c r="L44" s="369" t="s">
        <v>23</v>
      </c>
      <c r="M44" s="363">
        <f>IF(P41&gt;0,P41/7,0)</f>
        <v>0</v>
      </c>
    </row>
    <row r="45" spans="1:20" ht="15.75" customHeight="1" x14ac:dyDescent="0.4">
      <c r="J45" s="370"/>
      <c r="K45" s="371"/>
      <c r="L45" s="372" t="s">
        <v>19</v>
      </c>
      <c r="M45" s="364">
        <f>INT(M44)</f>
        <v>0</v>
      </c>
    </row>
    <row r="46" spans="1:20" ht="15.75" customHeight="1" x14ac:dyDescent="0.4">
      <c r="J46" s="370"/>
      <c r="K46" s="371"/>
      <c r="L46" s="372" t="s">
        <v>20</v>
      </c>
      <c r="M46" s="365">
        <f>((M44-M45)*7)</f>
        <v>0</v>
      </c>
    </row>
    <row r="47" spans="1:20" ht="15.75" customHeight="1" thickBot="1" x14ac:dyDescent="0.45">
      <c r="J47" s="373"/>
      <c r="K47" s="374"/>
      <c r="L47" s="375" t="s">
        <v>21</v>
      </c>
      <c r="M47" s="366">
        <f>(M46-INT(M46))*60</f>
        <v>0</v>
      </c>
    </row>
    <row r="48" spans="1:20" ht="15.75" customHeight="1" x14ac:dyDescent="0.35">
      <c r="L48"/>
    </row>
    <row r="49" spans="12:13" ht="15.75" customHeight="1" x14ac:dyDescent="0.45">
      <c r="L49"/>
      <c r="M49" s="21" t="str">
        <f>M45&amp;" jrs,  " &amp; INT(M46) &amp; " hrs,  " &amp; INT(M47) &amp; " min."</f>
        <v>0 jrs,  0 hrs,  0 min.</v>
      </c>
    </row>
  </sheetData>
  <mergeCells count="3">
    <mergeCell ref="Q1:AJ1"/>
    <mergeCell ref="D1:O1"/>
    <mergeCell ref="A1:C1"/>
  </mergeCells>
  <conditionalFormatting sqref="B43:C99">
    <cfRule type="cellIs" dxfId="2" priority="1" operator="equal">
      <formula>0</formula>
    </cfRule>
  </conditionalFormatting>
  <conditionalFormatting sqref="B4:YJ38 B39:C41 D39:YJ98">
    <cfRule type="cellIs" dxfId="1" priority="2" operator="equal">
      <formula>0</formula>
    </cfRule>
  </conditionalFormatting>
  <conditionalFormatting sqref="P4:P40">
    <cfRule type="cellIs" dxfId="0" priority="3" operator="equal">
      <formula>0</formula>
    </cfRule>
  </conditionalFormatting>
  <hyperlinks>
    <hyperlink ref="D2" location="Juillet!A1" display="Juillet!A1" xr:uid="{00000000-0004-0000-0200-000000000000}"/>
    <hyperlink ref="E2" location="Août!A1" display="Août!A1" xr:uid="{00000000-0004-0000-0200-000001000000}"/>
    <hyperlink ref="F2" location="Septembre!A1" display="Septembre!A1" xr:uid="{00000000-0004-0000-0200-000002000000}"/>
    <hyperlink ref="G2" location="Octobre!A1" display="Octobre!A1" xr:uid="{00000000-0004-0000-0200-000003000000}"/>
    <hyperlink ref="H2" location="Novembre!A1" display="Novembre!A1" xr:uid="{00000000-0004-0000-0200-000004000000}"/>
    <hyperlink ref="I2" location="Décembre!A1" display="Décembre!A1" xr:uid="{00000000-0004-0000-0200-000005000000}"/>
    <hyperlink ref="J2" location="Janvier!A1" display="Janvier!A1" xr:uid="{00000000-0004-0000-0200-000006000000}"/>
    <hyperlink ref="K2" location="Février!A1" display="Février!A1" xr:uid="{00000000-0004-0000-0200-000007000000}"/>
    <hyperlink ref="L2" location="Mars!A1" display="Mars!A1" xr:uid="{00000000-0004-0000-0200-000008000000}"/>
    <hyperlink ref="M2" location="Avril!A1" display="Avril!A1" xr:uid="{00000000-0004-0000-0200-000009000000}"/>
    <hyperlink ref="N2" location="Mai!A1" display="Mai!A1" xr:uid="{00000000-0004-0000-0200-00000A000000}"/>
    <hyperlink ref="O2" location="Juin!A1" display="Juin!A1" xr:uid="{00000000-0004-0000-0200-00000B000000}"/>
  </hyperlinks>
  <printOptions horizontalCentered="1" gridLines="1"/>
  <pageMargins left="0.47244094488188981" right="0.39370078740157483" top="0.78740157480314965" bottom="0.55118110236220474" header="0.31496062992125984" footer="0.31496062992125984"/>
  <pageSetup paperSize="119" scale="145" orientation="portrait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e461be-3624-4de1-b99e-9105eb21c049">
      <Terms xmlns="http://schemas.microsoft.com/office/infopath/2007/PartnerControls"/>
    </lcf76f155ced4ddcb4097134ff3c332f>
    <TaxCatchAll xmlns="0b7ec792-e65b-4967-abc1-7cfa2af3dd2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6A165F67E31749B4A3F1169CC2DF1B" ma:contentTypeVersion="13" ma:contentTypeDescription="Crée un document." ma:contentTypeScope="" ma:versionID="8ca630b8654597631bb6718fab7d0ca3">
  <xsd:schema xmlns:xsd="http://www.w3.org/2001/XMLSchema" xmlns:xs="http://www.w3.org/2001/XMLSchema" xmlns:p="http://schemas.microsoft.com/office/2006/metadata/properties" xmlns:ns2="f7e461be-3624-4de1-b99e-9105eb21c049" xmlns:ns3="0b7ec792-e65b-4967-abc1-7cfa2af3dd21" targetNamespace="http://schemas.microsoft.com/office/2006/metadata/properties" ma:root="true" ma:fieldsID="57247adc613962a15c99a12993657540" ns2:_="" ns3:_="">
    <xsd:import namespace="f7e461be-3624-4de1-b99e-9105eb21c049"/>
    <xsd:import namespace="0b7ec792-e65b-4967-abc1-7cfa2af3dd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e461be-3624-4de1-b99e-9105eb21c0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a2d5006a-d6c3-4f16-898e-c87076d9fd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7ec792-e65b-4967-abc1-7cfa2af3dd2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2976590-0344-40f7-9d4d-b50b94accc38}" ma:internalName="TaxCatchAll" ma:showField="CatchAllData" ma:web="0b7ec792-e65b-4967-abc1-7cfa2af3dd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F3D094-1AB2-457C-BCF8-E70474D2D385}">
  <ds:schemaRefs>
    <ds:schemaRef ds:uri="f00da12e-c505-4d9d-9a29-1d8baf93c885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f7e461be-3624-4de1-b99e-9105eb21c049"/>
    <ds:schemaRef ds:uri="0b7ec792-e65b-4967-abc1-7cfa2af3dd21"/>
  </ds:schemaRefs>
</ds:datastoreItem>
</file>

<file path=customXml/itemProps2.xml><?xml version="1.0" encoding="utf-8"?>
<ds:datastoreItem xmlns:ds="http://schemas.openxmlformats.org/officeDocument/2006/customXml" ds:itemID="{8E03AD1D-295C-4EB6-9E28-FBECFD9627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6BDA21-13FD-427B-BFB1-5001052D5C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e461be-3624-4de1-b99e-9105eb21c049"/>
    <ds:schemaRef ds:uri="0b7ec792-e65b-4967-abc1-7cfa2af3dd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Téléphoniste</vt:lpstr>
      <vt:lpstr>HrBénévolat</vt:lpstr>
      <vt:lpstr>TotalAnnée</vt:lpstr>
      <vt:lpstr>HrBénévolat!Zone_d_impression</vt:lpstr>
      <vt:lpstr>Téléphoniste!Zone_d_impression</vt:lpstr>
      <vt:lpstr>TotalAnnée!Zone_d_impression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</dc:creator>
  <cp:lastModifiedBy>District U-3</cp:lastModifiedBy>
  <cp:lastPrinted>2021-05-08T02:07:12Z</cp:lastPrinted>
  <dcterms:created xsi:type="dcterms:W3CDTF">2015-05-30T04:05:49Z</dcterms:created>
  <dcterms:modified xsi:type="dcterms:W3CDTF">2025-05-13T18:57:01Z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0x010100D06A165F67E31749B4A3F1169CC2DF1B</vt:lpwstr>
  </property>
  <property fmtid="{D5CDD505-2E9C-101B-9397-08002B2CF9AE}" pid="3" name="MediaServiceImageTags">
    <vt:lpwstr/>
  </property>
</Properties>
</file>